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5 - Mayo\"/>
    </mc:Choice>
  </mc:AlternateContent>
  <xr:revisionPtr revIDLastSave="0" documentId="13_ncr:1_{50B8CD51-A304-4427-BABF-3C355F70F0DD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53" i="2" l="1"/>
  <c r="E53" i="2" s="1"/>
  <c r="C13" i="2"/>
  <c r="C99" i="2"/>
  <c r="D443" i="2"/>
  <c r="E443" i="2" s="1"/>
  <c r="C473" i="2"/>
  <c r="C206" i="2"/>
  <c r="D472" i="2"/>
  <c r="E472" i="2" s="1"/>
  <c r="C397" i="2"/>
  <c r="C177" i="2"/>
  <c r="D361" i="2"/>
  <c r="E361" i="2" s="1"/>
  <c r="C254" i="2"/>
  <c r="C369" i="2"/>
  <c r="D213" i="2"/>
  <c r="E213" i="2" s="1"/>
  <c r="C167" i="2"/>
  <c r="D165" i="2"/>
  <c r="E165" i="2" s="1"/>
  <c r="D174" i="2"/>
  <c r="E174" i="2" s="1"/>
  <c r="C244" i="2"/>
  <c r="C9" i="2"/>
  <c r="D49" i="2"/>
  <c r="E49" i="2" s="1"/>
  <c r="D52" i="2"/>
  <c r="E52" i="2" s="1"/>
  <c r="C12" i="2"/>
  <c r="D252" i="2"/>
  <c r="E252" i="2" s="1"/>
  <c r="B50" i="2"/>
  <c r="B61" i="2" s="1"/>
  <c r="F52" i="2" s="1"/>
  <c r="D442" i="2"/>
  <c r="E442" i="2" s="1"/>
  <c r="B60" i="2"/>
  <c r="B18" i="2"/>
  <c r="C18" i="2"/>
  <c r="D58" i="2"/>
  <c r="E58" i="2" s="1"/>
  <c r="C330" i="2"/>
  <c r="D130" i="2"/>
  <c r="E130" i="2" s="1"/>
  <c r="D131" i="2"/>
  <c r="E131" i="2" s="1"/>
  <c r="B17" i="2"/>
  <c r="F57" i="2"/>
  <c r="D94" i="2"/>
  <c r="E94" i="2" s="1"/>
  <c r="D328" i="2"/>
  <c r="E328" i="2" s="1"/>
  <c r="D48" i="2"/>
  <c r="E48" i="2" s="1"/>
  <c r="C50" i="2"/>
  <c r="C8" i="2"/>
  <c r="D51" i="2"/>
  <c r="E51" i="2" s="1"/>
  <c r="C11" i="2"/>
  <c r="C60" i="2"/>
  <c r="D60" i="2" s="1"/>
  <c r="E60" i="2" s="1"/>
  <c r="D327" i="2"/>
  <c r="E327" i="2" s="1"/>
  <c r="D404" i="2"/>
  <c r="E404" i="2" s="1"/>
  <c r="C445" i="2"/>
  <c r="D396" i="2"/>
  <c r="E396" i="2" s="1"/>
  <c r="C435" i="2"/>
  <c r="D433" i="2"/>
  <c r="E433" i="2" s="1"/>
  <c r="C292" i="2"/>
  <c r="C128" i="2"/>
  <c r="C407" i="2"/>
  <c r="C216" i="2"/>
  <c r="B19" i="2"/>
  <c r="D56" i="2"/>
  <c r="E56" i="2" s="1"/>
  <c r="C16" i="2"/>
  <c r="B14" i="2"/>
  <c r="C483" i="2"/>
  <c r="C89" i="2"/>
  <c r="B8" i="2"/>
  <c r="C282" i="2"/>
  <c r="C14" i="2"/>
  <c r="D54" i="2"/>
  <c r="E54" i="2" s="1"/>
  <c r="C359" i="2"/>
  <c r="D357" i="2"/>
  <c r="E357" i="2" s="1"/>
  <c r="D55" i="2"/>
  <c r="E55" i="2" s="1"/>
  <c r="C15" i="2"/>
  <c r="D291" i="2"/>
  <c r="E291" i="2" s="1"/>
  <c r="C320" i="2"/>
  <c r="D325" i="2"/>
  <c r="E325" i="2" s="1"/>
  <c r="C17" i="2"/>
  <c r="D57" i="2"/>
  <c r="E57" i="2" s="1"/>
  <c r="F56" i="2"/>
  <c r="D59" i="2"/>
  <c r="E59" i="2" s="1"/>
  <c r="C19" i="2"/>
  <c r="D129" i="2"/>
  <c r="E129" i="2" s="1"/>
  <c r="C138" i="2"/>
  <c r="D399" i="2"/>
  <c r="E399" i="2" s="1"/>
  <c r="B16" i="2" l="1"/>
  <c r="D16" i="2" s="1"/>
  <c r="E16" i="2" s="1"/>
  <c r="B13" i="2"/>
  <c r="D13" i="2" s="1"/>
  <c r="E13" i="2" s="1"/>
  <c r="D14" i="2"/>
  <c r="E14" i="2" s="1"/>
  <c r="C20" i="2"/>
  <c r="D438" i="2"/>
  <c r="E438" i="2" s="1"/>
  <c r="D251" i="2"/>
  <c r="E251" i="2" s="1"/>
  <c r="D18" i="2"/>
  <c r="E18" i="2" s="1"/>
  <c r="B11" i="2"/>
  <c r="D168" i="2"/>
  <c r="E168" i="2" s="1"/>
  <c r="B177" i="2"/>
  <c r="D177" i="2" s="1"/>
  <c r="E177" i="2" s="1"/>
  <c r="D367" i="2"/>
  <c r="E367" i="2" s="1"/>
  <c r="D96" i="2"/>
  <c r="E96" i="2" s="1"/>
  <c r="D88" i="2"/>
  <c r="E88" i="2" s="1"/>
  <c r="D318" i="2"/>
  <c r="E318" i="2" s="1"/>
  <c r="B320" i="2"/>
  <c r="D320" i="2" s="1"/>
  <c r="E320" i="2" s="1"/>
  <c r="D205" i="2"/>
  <c r="E205" i="2" s="1"/>
  <c r="D281" i="2"/>
  <c r="E281" i="2" s="1"/>
  <c r="D365" i="2"/>
  <c r="E365" i="2" s="1"/>
  <c r="D280" i="2"/>
  <c r="E280" i="2" s="1"/>
  <c r="B282" i="2"/>
  <c r="D481" i="2"/>
  <c r="E481" i="2" s="1"/>
  <c r="D209" i="2"/>
  <c r="E209" i="2" s="1"/>
  <c r="D284" i="2"/>
  <c r="E284" i="2" s="1"/>
  <c r="D321" i="2"/>
  <c r="E321" i="2" s="1"/>
  <c r="B330" i="2"/>
  <c r="D330" i="2" s="1"/>
  <c r="E330" i="2" s="1"/>
  <c r="F58" i="2"/>
  <c r="D363" i="2"/>
  <c r="E363" i="2" s="1"/>
  <c r="C331" i="2"/>
  <c r="D368" i="2"/>
  <c r="E368" i="2" s="1"/>
  <c r="D212" i="2"/>
  <c r="E212" i="2" s="1"/>
  <c r="C139" i="2"/>
  <c r="D283" i="2"/>
  <c r="E283" i="2" s="1"/>
  <c r="B292" i="2"/>
  <c r="D292" i="2" s="1"/>
  <c r="E292" i="2" s="1"/>
  <c r="D319" i="2"/>
  <c r="E319" i="2" s="1"/>
  <c r="D210" i="2"/>
  <c r="E210" i="2" s="1"/>
  <c r="D215" i="2"/>
  <c r="E215" i="2" s="1"/>
  <c r="D136" i="2"/>
  <c r="E136" i="2" s="1"/>
  <c r="C484" i="2"/>
  <c r="C10" i="2"/>
  <c r="C21" i="2" s="1"/>
  <c r="D8" i="2"/>
  <c r="E8" i="2" s="1"/>
  <c r="D95" i="2"/>
  <c r="E95" i="2" s="1"/>
  <c r="D127" i="2"/>
  <c r="E127" i="2" s="1"/>
  <c r="D87" i="2"/>
  <c r="E87" i="2" s="1"/>
  <c r="B89" i="2"/>
  <c r="D89" i="2" s="1"/>
  <c r="E89" i="2" s="1"/>
  <c r="D474" i="2"/>
  <c r="E474" i="2" s="1"/>
  <c r="B483" i="2"/>
  <c r="D483" i="2" s="1"/>
  <c r="E483" i="2" s="1"/>
  <c r="D444" i="2"/>
  <c r="E444" i="2" s="1"/>
  <c r="D207" i="2"/>
  <c r="E207" i="2" s="1"/>
  <c r="B216" i="2"/>
  <c r="D216" i="2" s="1"/>
  <c r="E216" i="2" s="1"/>
  <c r="D176" i="2"/>
  <c r="E176" i="2" s="1"/>
  <c r="D171" i="2"/>
  <c r="E171" i="2" s="1"/>
  <c r="D126" i="2"/>
  <c r="E126" i="2" s="1"/>
  <c r="B128" i="2"/>
  <c r="D286" i="2"/>
  <c r="E286" i="2" s="1"/>
  <c r="D288" i="2"/>
  <c r="E288" i="2" s="1"/>
  <c r="F53" i="2"/>
  <c r="D97" i="2"/>
  <c r="E97" i="2" s="1"/>
  <c r="D478" i="2"/>
  <c r="E478" i="2" s="1"/>
  <c r="C408" i="2"/>
  <c r="D441" i="2"/>
  <c r="E441" i="2" s="1"/>
  <c r="D329" i="2"/>
  <c r="E329" i="2" s="1"/>
  <c r="D471" i="2"/>
  <c r="E471" i="2" s="1"/>
  <c r="B473" i="2"/>
  <c r="B484" i="2" s="1"/>
  <c r="D484" i="2" s="1"/>
  <c r="E484" i="2" s="1"/>
  <c r="D133" i="2"/>
  <c r="E133" i="2" s="1"/>
  <c r="D326" i="2"/>
  <c r="E326" i="2" s="1"/>
  <c r="D247" i="2"/>
  <c r="E247" i="2" s="1"/>
  <c r="D287" i="2"/>
  <c r="E287" i="2" s="1"/>
  <c r="D434" i="2"/>
  <c r="E434" i="2" s="1"/>
  <c r="D249" i="2"/>
  <c r="E249" i="2" s="1"/>
  <c r="B138" i="2"/>
  <c r="D138" i="2" s="1"/>
  <c r="E138" i="2" s="1"/>
  <c r="B359" i="2"/>
  <c r="C100" i="2"/>
  <c r="D439" i="2"/>
  <c r="E439" i="2" s="1"/>
  <c r="D290" i="2"/>
  <c r="E290" i="2" s="1"/>
  <c r="F54" i="2"/>
  <c r="D285" i="2"/>
  <c r="E285" i="2" s="1"/>
  <c r="D98" i="2"/>
  <c r="E98" i="2" s="1"/>
  <c r="D248" i="2"/>
  <c r="E248" i="2" s="1"/>
  <c r="D322" i="2"/>
  <c r="E322" i="2" s="1"/>
  <c r="D166" i="2"/>
  <c r="E166" i="2" s="1"/>
  <c r="B167" i="2"/>
  <c r="B178" i="2" s="1"/>
  <c r="F174" i="2" s="1"/>
  <c r="F165" i="2"/>
  <c r="D360" i="2"/>
  <c r="E360" i="2" s="1"/>
  <c r="B369" i="2"/>
  <c r="D369" i="2" s="1"/>
  <c r="E369" i="2" s="1"/>
  <c r="D477" i="2"/>
  <c r="E477" i="2" s="1"/>
  <c r="D403" i="2"/>
  <c r="E403" i="2" s="1"/>
  <c r="D395" i="2"/>
  <c r="E395" i="2" s="1"/>
  <c r="B397" i="2"/>
  <c r="C293" i="2"/>
  <c r="D282" i="2"/>
  <c r="E282" i="2" s="1"/>
  <c r="D402" i="2"/>
  <c r="E402" i="2" s="1"/>
  <c r="C61" i="2"/>
  <c r="D50" i="2"/>
  <c r="E50" i="2" s="1"/>
  <c r="F51" i="2"/>
  <c r="D135" i="2"/>
  <c r="E135" i="2" s="1"/>
  <c r="C370" i="2"/>
  <c r="D359" i="2"/>
  <c r="E359" i="2" s="1"/>
  <c r="D253" i="2"/>
  <c r="E253" i="2" s="1"/>
  <c r="F49" i="2"/>
  <c r="D406" i="2"/>
  <c r="E406" i="2" s="1"/>
  <c r="D482" i="2"/>
  <c r="E482" i="2" s="1"/>
  <c r="D169" i="2"/>
  <c r="E169" i="2" s="1"/>
  <c r="D208" i="2"/>
  <c r="E208" i="2" s="1"/>
  <c r="D398" i="2"/>
  <c r="E398" i="2" s="1"/>
  <c r="B407" i="2"/>
  <c r="D407" i="2" s="1"/>
  <c r="E407" i="2" s="1"/>
  <c r="D400" i="2"/>
  <c r="E400" i="2" s="1"/>
  <c r="C446" i="2"/>
  <c r="D436" i="2"/>
  <c r="E436" i="2" s="1"/>
  <c r="B445" i="2"/>
  <c r="D445" i="2" s="1"/>
  <c r="E445" i="2" s="1"/>
  <c r="D92" i="2"/>
  <c r="E92" i="2" s="1"/>
  <c r="F55" i="2"/>
  <c r="D93" i="2"/>
  <c r="E93" i="2" s="1"/>
  <c r="D437" i="2"/>
  <c r="E437" i="2" s="1"/>
  <c r="D242" i="2"/>
  <c r="E242" i="2" s="1"/>
  <c r="B244" i="2"/>
  <c r="D244" i="2" s="1"/>
  <c r="E244" i="2" s="1"/>
  <c r="C178" i="2"/>
  <c r="D440" i="2"/>
  <c r="E440" i="2" s="1"/>
  <c r="D172" i="2"/>
  <c r="E172" i="2" s="1"/>
  <c r="F172" i="2"/>
  <c r="D480" i="2"/>
  <c r="E480" i="2" s="1"/>
  <c r="D17" i="2"/>
  <c r="E17" i="2" s="1"/>
  <c r="D323" i="2"/>
  <c r="E323" i="2" s="1"/>
  <c r="B9" i="2"/>
  <c r="B10" i="2" s="1"/>
  <c r="D10" i="2" s="1"/>
  <c r="E10" i="2" s="1"/>
  <c r="D476" i="2"/>
  <c r="E476" i="2" s="1"/>
  <c r="D170" i="2"/>
  <c r="E170" i="2" s="1"/>
  <c r="F170" i="2"/>
  <c r="D173" i="2"/>
  <c r="E173" i="2" s="1"/>
  <c r="F59" i="2"/>
  <c r="B435" i="2"/>
  <c r="D246" i="2"/>
  <c r="E246" i="2" s="1"/>
  <c r="B15" i="2"/>
  <c r="D91" i="2"/>
  <c r="E91" i="2" s="1"/>
  <c r="F48" i="2"/>
  <c r="F50" i="2" s="1"/>
  <c r="D475" i="2"/>
  <c r="E475" i="2" s="1"/>
  <c r="D175" i="2"/>
  <c r="E175" i="2" s="1"/>
  <c r="C255" i="2"/>
  <c r="D479" i="2"/>
  <c r="E479" i="2" s="1"/>
  <c r="F479" i="2"/>
  <c r="D366" i="2"/>
  <c r="E366" i="2" s="1"/>
  <c r="D364" i="2"/>
  <c r="E364" i="2" s="1"/>
  <c r="D90" i="2"/>
  <c r="E90" i="2" s="1"/>
  <c r="B99" i="2"/>
  <c r="D99" i="2" s="1"/>
  <c r="E99" i="2" s="1"/>
  <c r="D19" i="2"/>
  <c r="E19" i="2" s="1"/>
  <c r="D362" i="2"/>
  <c r="E362" i="2" s="1"/>
  <c r="D358" i="2"/>
  <c r="E358" i="2" s="1"/>
  <c r="D250" i="2"/>
  <c r="E250" i="2" s="1"/>
  <c r="D214" i="2"/>
  <c r="E214" i="2" s="1"/>
  <c r="D245" i="2"/>
  <c r="E245" i="2" s="1"/>
  <c r="B254" i="2"/>
  <c r="D254" i="2" s="1"/>
  <c r="E254" i="2" s="1"/>
  <c r="D401" i="2"/>
  <c r="E401" i="2" s="1"/>
  <c r="C217" i="2"/>
  <c r="D206" i="2"/>
  <c r="E206" i="2" s="1"/>
  <c r="D134" i="2"/>
  <c r="E134" i="2" s="1"/>
  <c r="D132" i="2"/>
  <c r="E132" i="2" s="1"/>
  <c r="D405" i="2"/>
  <c r="E405" i="2" s="1"/>
  <c r="D243" i="2"/>
  <c r="E243" i="2" s="1"/>
  <c r="D289" i="2"/>
  <c r="E289" i="2" s="1"/>
  <c r="D324" i="2"/>
  <c r="E324" i="2" s="1"/>
  <c r="D137" i="2"/>
  <c r="E137" i="2" s="1"/>
  <c r="D211" i="2"/>
  <c r="E211" i="2" s="1"/>
  <c r="D204" i="2"/>
  <c r="E204" i="2" s="1"/>
  <c r="B206" i="2"/>
  <c r="B12" i="2"/>
  <c r="F476" i="2" l="1"/>
  <c r="B139" i="2"/>
  <c r="F169" i="2"/>
  <c r="B408" i="2"/>
  <c r="F166" i="2"/>
  <c r="B217" i="2"/>
  <c r="F175" i="2"/>
  <c r="F177" i="2" s="1"/>
  <c r="F178" i="2" s="1"/>
  <c r="D167" i="2"/>
  <c r="E167" i="2" s="1"/>
  <c r="F171" i="2"/>
  <c r="F168" i="2"/>
  <c r="F173" i="2"/>
  <c r="F176" i="2"/>
  <c r="G15" i="2"/>
  <c r="G13" i="2"/>
  <c r="G14" i="2"/>
  <c r="G16" i="2"/>
  <c r="G18" i="2"/>
  <c r="G19" i="2"/>
  <c r="G11" i="2"/>
  <c r="G8" i="2"/>
  <c r="G17" i="2"/>
  <c r="G9" i="2"/>
  <c r="G12" i="2"/>
  <c r="G436" i="2"/>
  <c r="G438" i="2"/>
  <c r="G434" i="2"/>
  <c r="G440" i="2"/>
  <c r="G437" i="2"/>
  <c r="G442" i="2"/>
  <c r="G433" i="2"/>
  <c r="G439" i="2"/>
  <c r="G443" i="2"/>
  <c r="G441" i="2"/>
  <c r="G444" i="2"/>
  <c r="D61" i="2"/>
  <c r="E61" i="2" s="1"/>
  <c r="G48" i="2"/>
  <c r="G51" i="2"/>
  <c r="G56" i="2"/>
  <c r="G58" i="2"/>
  <c r="G59" i="2"/>
  <c r="G53" i="2"/>
  <c r="G57" i="2"/>
  <c r="G55" i="2"/>
  <c r="G54" i="2"/>
  <c r="G49" i="2"/>
  <c r="G52" i="2"/>
  <c r="F474" i="2"/>
  <c r="F132" i="2"/>
  <c r="F480" i="2"/>
  <c r="F400" i="2"/>
  <c r="F404" i="2"/>
  <c r="F167" i="2"/>
  <c r="D9" i="2"/>
  <c r="E9" i="2" s="1"/>
  <c r="F136" i="2"/>
  <c r="D12" i="2"/>
  <c r="E12" i="2" s="1"/>
  <c r="D178" i="2"/>
  <c r="E178" i="2" s="1"/>
  <c r="G168" i="2"/>
  <c r="G174" i="2"/>
  <c r="G175" i="2"/>
  <c r="G173" i="2"/>
  <c r="G170" i="2"/>
  <c r="G172" i="2"/>
  <c r="G169" i="2"/>
  <c r="G166" i="2"/>
  <c r="G165" i="2"/>
  <c r="G171" i="2"/>
  <c r="G176" i="2"/>
  <c r="B255" i="2"/>
  <c r="F482" i="2"/>
  <c r="G367" i="2"/>
  <c r="G361" i="2"/>
  <c r="G358" i="2"/>
  <c r="G362" i="2"/>
  <c r="G364" i="2"/>
  <c r="G366" i="2"/>
  <c r="G365" i="2"/>
  <c r="G360" i="2"/>
  <c r="G357" i="2"/>
  <c r="G359" i="2" s="1"/>
  <c r="G368" i="2"/>
  <c r="G363" i="2"/>
  <c r="F402" i="2"/>
  <c r="F403" i="2"/>
  <c r="F478" i="2"/>
  <c r="F396" i="2"/>
  <c r="B293" i="2"/>
  <c r="D255" i="2"/>
  <c r="E255" i="2" s="1"/>
  <c r="G252" i="2"/>
  <c r="G250" i="2"/>
  <c r="G247" i="2"/>
  <c r="G245" i="2"/>
  <c r="G246" i="2"/>
  <c r="G242" i="2"/>
  <c r="G253" i="2"/>
  <c r="G243" i="2"/>
  <c r="G248" i="2"/>
  <c r="G251" i="2"/>
  <c r="G249" i="2"/>
  <c r="F398" i="2"/>
  <c r="D331" i="2"/>
  <c r="E331" i="2" s="1"/>
  <c r="G324" i="2"/>
  <c r="G326" i="2"/>
  <c r="G318" i="2"/>
  <c r="G323" i="2"/>
  <c r="G321" i="2"/>
  <c r="G325" i="2"/>
  <c r="G322" i="2"/>
  <c r="G329" i="2"/>
  <c r="G328" i="2"/>
  <c r="G319" i="2"/>
  <c r="G327" i="2"/>
  <c r="B331" i="2"/>
  <c r="B20" i="2"/>
  <c r="D20" i="2" s="1"/>
  <c r="E20" i="2" s="1"/>
  <c r="D11" i="2"/>
  <c r="E11" i="2" s="1"/>
  <c r="D15" i="2"/>
  <c r="E15" i="2" s="1"/>
  <c r="F406" i="2"/>
  <c r="F477" i="2"/>
  <c r="G88" i="2"/>
  <c r="G96" i="2"/>
  <c r="G95" i="2"/>
  <c r="G90" i="2"/>
  <c r="G91" i="2"/>
  <c r="G94" i="2"/>
  <c r="G93" i="2"/>
  <c r="G92" i="2"/>
  <c r="G98" i="2"/>
  <c r="G97" i="2"/>
  <c r="G87" i="2"/>
  <c r="F126" i="2"/>
  <c r="B100" i="2"/>
  <c r="D128" i="2"/>
  <c r="E128" i="2" s="1"/>
  <c r="F472" i="2"/>
  <c r="G291" i="2"/>
  <c r="G287" i="2"/>
  <c r="G284" i="2"/>
  <c r="G281" i="2"/>
  <c r="G289" i="2"/>
  <c r="G280" i="2"/>
  <c r="G282" i="2" s="1"/>
  <c r="G285" i="2"/>
  <c r="G290" i="2"/>
  <c r="G283" i="2"/>
  <c r="G288" i="2"/>
  <c r="G286" i="2"/>
  <c r="D139" i="2"/>
  <c r="E139" i="2" s="1"/>
  <c r="G137" i="2"/>
  <c r="G134" i="2"/>
  <c r="G132" i="2"/>
  <c r="G130" i="2"/>
  <c r="G135" i="2"/>
  <c r="G133" i="2"/>
  <c r="G127" i="2"/>
  <c r="G131" i="2"/>
  <c r="G126" i="2"/>
  <c r="G136" i="2"/>
  <c r="G129" i="2"/>
  <c r="F137" i="2"/>
  <c r="F405" i="2"/>
  <c r="D217" i="2"/>
  <c r="E217" i="2" s="1"/>
  <c r="G205" i="2"/>
  <c r="G211" i="2"/>
  <c r="G204" i="2"/>
  <c r="G206" i="2" s="1"/>
  <c r="G214" i="2"/>
  <c r="G208" i="2"/>
  <c r="G209" i="2"/>
  <c r="G210" i="2"/>
  <c r="G207" i="2"/>
  <c r="G212" i="2"/>
  <c r="G215" i="2"/>
  <c r="G213" i="2"/>
  <c r="F475" i="2"/>
  <c r="F208" i="2"/>
  <c r="F60" i="2"/>
  <c r="F61" i="2" s="1"/>
  <c r="D397" i="2"/>
  <c r="E397" i="2" s="1"/>
  <c r="F127" i="2"/>
  <c r="D473" i="2"/>
  <c r="E473" i="2" s="1"/>
  <c r="F212" i="2"/>
  <c r="B446" i="2"/>
  <c r="D435" i="2"/>
  <c r="E435" i="2" s="1"/>
  <c r="F395" i="2"/>
  <c r="B370" i="2"/>
  <c r="D370" i="2" s="1"/>
  <c r="E370" i="2" s="1"/>
  <c r="F471" i="2"/>
  <c r="F473" i="2" s="1"/>
  <c r="D408" i="2"/>
  <c r="E408" i="2" s="1"/>
  <c r="G396" i="2"/>
  <c r="G401" i="2"/>
  <c r="G405" i="2"/>
  <c r="G404" i="2"/>
  <c r="G402" i="2"/>
  <c r="G400" i="2"/>
  <c r="G398" i="2"/>
  <c r="G406" i="2"/>
  <c r="G399" i="2"/>
  <c r="G403" i="2"/>
  <c r="G395" i="2"/>
  <c r="G472" i="2"/>
  <c r="G479" i="2"/>
  <c r="G475" i="2"/>
  <c r="G476" i="2"/>
  <c r="G481" i="2"/>
  <c r="G480" i="2"/>
  <c r="G482" i="2"/>
  <c r="G477" i="2"/>
  <c r="G478" i="2"/>
  <c r="G474" i="2"/>
  <c r="G471" i="2"/>
  <c r="G473" i="2" s="1"/>
  <c r="F481" i="2"/>
  <c r="F397" i="2" l="1"/>
  <c r="F213" i="2"/>
  <c r="F209" i="2"/>
  <c r="F215" i="2"/>
  <c r="F214" i="2"/>
  <c r="F210" i="2"/>
  <c r="F205" i="2"/>
  <c r="F211" i="2"/>
  <c r="F216" i="2" s="1"/>
  <c r="F204" i="2"/>
  <c r="F207" i="2"/>
  <c r="G10" i="2"/>
  <c r="F399" i="2"/>
  <c r="F401" i="2"/>
  <c r="G128" i="2"/>
  <c r="G167" i="2"/>
  <c r="G89" i="2"/>
  <c r="B21" i="2"/>
  <c r="F11" i="2" s="1"/>
  <c r="F131" i="2"/>
  <c r="F129" i="2"/>
  <c r="F138" i="2" s="1"/>
  <c r="F133" i="2"/>
  <c r="F134" i="2"/>
  <c r="F130" i="2"/>
  <c r="F135" i="2"/>
  <c r="F12" i="2"/>
  <c r="F291" i="2"/>
  <c r="F288" i="2"/>
  <c r="F287" i="2"/>
  <c r="F290" i="2"/>
  <c r="F281" i="2"/>
  <c r="F285" i="2"/>
  <c r="F284" i="2"/>
  <c r="F286" i="2"/>
  <c r="F289" i="2"/>
  <c r="F280" i="2"/>
  <c r="F283" i="2"/>
  <c r="G369" i="2"/>
  <c r="G370" i="2" s="1"/>
  <c r="F128" i="2"/>
  <c r="G99" i="2"/>
  <c r="G244" i="2"/>
  <c r="G20" i="2"/>
  <c r="G21" i="2" s="1"/>
  <c r="D21" i="2"/>
  <c r="E21" i="2" s="1"/>
  <c r="G216" i="2"/>
  <c r="G217" i="2" s="1"/>
  <c r="G100" i="2"/>
  <c r="F357" i="2"/>
  <c r="F359" i="2" s="1"/>
  <c r="F360" i="2"/>
  <c r="F366" i="2"/>
  <c r="F362" i="2"/>
  <c r="F365" i="2"/>
  <c r="F363" i="2"/>
  <c r="F364" i="2"/>
  <c r="F358" i="2"/>
  <c r="F367" i="2"/>
  <c r="F368" i="2"/>
  <c r="F361" i="2"/>
  <c r="F407" i="2"/>
  <c r="G254" i="2"/>
  <c r="G445" i="2"/>
  <c r="F444" i="2"/>
  <c r="F443" i="2"/>
  <c r="F442" i="2"/>
  <c r="F433" i="2"/>
  <c r="F434" i="2"/>
  <c r="F440" i="2"/>
  <c r="F441" i="2"/>
  <c r="F436" i="2"/>
  <c r="F437" i="2"/>
  <c r="F438" i="2"/>
  <c r="F439" i="2"/>
  <c r="F14" i="2"/>
  <c r="F19" i="2"/>
  <c r="F16" i="2"/>
  <c r="F13" i="2"/>
  <c r="F17" i="2"/>
  <c r="F18" i="2"/>
  <c r="F8" i="2"/>
  <c r="F94" i="2"/>
  <c r="F93" i="2"/>
  <c r="F88" i="2"/>
  <c r="F97" i="2"/>
  <c r="F87" i="2"/>
  <c r="F89" i="2" s="1"/>
  <c r="F92" i="2"/>
  <c r="F95" i="2"/>
  <c r="F98" i="2"/>
  <c r="F91" i="2"/>
  <c r="F90" i="2"/>
  <c r="F96" i="2"/>
  <c r="G407" i="2"/>
  <c r="F248" i="2"/>
  <c r="F253" i="2"/>
  <c r="F251" i="2"/>
  <c r="F250" i="2"/>
  <c r="F246" i="2"/>
  <c r="F243" i="2"/>
  <c r="F252" i="2"/>
  <c r="F249" i="2"/>
  <c r="F247" i="2"/>
  <c r="F242" i="2"/>
  <c r="F245" i="2"/>
  <c r="F483" i="2"/>
  <c r="F484" i="2" s="1"/>
  <c r="G483" i="2"/>
  <c r="G484" i="2" s="1"/>
  <c r="F408" i="2"/>
  <c r="G292" i="2"/>
  <c r="D293" i="2"/>
  <c r="E293" i="2" s="1"/>
  <c r="G330" i="2"/>
  <c r="G435" i="2"/>
  <c r="D446" i="2"/>
  <c r="E446" i="2" s="1"/>
  <c r="D100" i="2"/>
  <c r="E100" i="2" s="1"/>
  <c r="F321" i="2"/>
  <c r="F319" i="2"/>
  <c r="F328" i="2"/>
  <c r="F322" i="2"/>
  <c r="F325" i="2"/>
  <c r="F326" i="2"/>
  <c r="F318" i="2"/>
  <c r="F320" i="2" s="1"/>
  <c r="F329" i="2"/>
  <c r="F323" i="2"/>
  <c r="F324" i="2"/>
  <c r="F327" i="2"/>
  <c r="G177" i="2"/>
  <c r="G60" i="2"/>
  <c r="G293" i="2"/>
  <c r="G397" i="2"/>
  <c r="F9" i="2"/>
  <c r="G138" i="2"/>
  <c r="G139" i="2" s="1"/>
  <c r="G320" i="2"/>
  <c r="G331" i="2" s="1"/>
  <c r="G50" i="2"/>
  <c r="G61" i="2" s="1"/>
  <c r="F292" i="2" l="1"/>
  <c r="F282" i="2"/>
  <c r="F293" i="2" s="1"/>
  <c r="F139" i="2"/>
  <c r="F244" i="2"/>
  <c r="G178" i="2"/>
  <c r="F15" i="2"/>
  <c r="F20" i="2" s="1"/>
  <c r="F206" i="2"/>
  <c r="F217" i="2" s="1"/>
  <c r="G408" i="2"/>
  <c r="G255" i="2"/>
  <c r="F330" i="2"/>
  <c r="F331" i="2" s="1"/>
  <c r="F99" i="2"/>
  <c r="F100" i="2" s="1"/>
  <c r="F435" i="2"/>
  <c r="F369" i="2"/>
  <c r="F370" i="2"/>
  <c r="F10" i="2"/>
  <c r="F254" i="2"/>
  <c r="F445" i="2"/>
  <c r="G446" i="2"/>
  <c r="F21" i="2" l="1"/>
  <c r="F255" i="2"/>
  <c r="F446" i="2"/>
  <c r="AE513" i="5" l="1"/>
  <c r="L575" i="1" s="1"/>
  <c r="J125" i="5"/>
  <c r="E136" i="1" s="1"/>
  <c r="AB149" i="5"/>
  <c r="Y674" i="5"/>
  <c r="J755" i="1" s="1"/>
  <c r="M243" i="5"/>
  <c r="F265" i="1" s="1"/>
  <c r="Y301" i="5"/>
  <c r="J332" i="1" s="1"/>
  <c r="J454" i="5"/>
  <c r="E509" i="1" s="1"/>
  <c r="AE235" i="5"/>
  <c r="L260" i="1" s="1"/>
  <c r="AB192" i="5"/>
  <c r="K210" i="1" s="1"/>
  <c r="M674" i="5"/>
  <c r="F755" i="1" s="1"/>
  <c r="AE176" i="5"/>
  <c r="L193" i="1" s="1"/>
  <c r="M631" i="5"/>
  <c r="F708" i="1" s="1"/>
  <c r="J674" i="5"/>
  <c r="E755" i="1" s="1"/>
  <c r="J352" i="5"/>
  <c r="E387" i="1" s="1"/>
  <c r="V336" i="5"/>
  <c r="I374" i="1" s="1"/>
  <c r="S505" i="5"/>
  <c r="H568" i="1" s="1"/>
  <c r="AH387" i="5"/>
  <c r="M434" i="1" s="1"/>
  <c r="S513" i="5"/>
  <c r="H575" i="1" s="1"/>
  <c r="V548" i="5"/>
  <c r="I617" i="1" s="1"/>
  <c r="AH286" i="5"/>
  <c r="M319" i="1" s="1"/>
  <c r="AH615" i="5"/>
  <c r="M693" i="1" s="1"/>
  <c r="M403" i="5"/>
  <c r="F454" i="1" s="1"/>
  <c r="AH133" i="5"/>
  <c r="M144" i="1" s="1"/>
  <c r="Y564" i="5"/>
  <c r="J632" i="1" s="1"/>
  <c r="V387" i="5"/>
  <c r="I434" i="1" s="1"/>
  <c r="AK674" i="5"/>
  <c r="N755" i="1" s="1"/>
  <c r="Y243" i="5"/>
  <c r="J265" i="1" s="1"/>
  <c r="M548" i="5"/>
  <c r="F617" i="1" s="1"/>
  <c r="AB682" i="5"/>
  <c r="K765" i="1" s="1"/>
  <c r="AB199" i="5"/>
  <c r="K217" i="1" s="1"/>
  <c r="Y336" i="5"/>
  <c r="Y513" i="5"/>
  <c r="J575" i="1" s="1"/>
  <c r="Y470" i="5"/>
  <c r="J524" i="1" s="1"/>
  <c r="J548" i="5"/>
  <c r="E617" i="1" s="1"/>
  <c r="V301" i="5"/>
  <c r="I332" i="1" s="1"/>
  <c r="P505" i="5"/>
  <c r="G568" i="1" s="1"/>
  <c r="Y631" i="5"/>
  <c r="J708" i="1" s="1"/>
  <c r="M149" i="5"/>
  <c r="F159" i="1" s="1"/>
  <c r="S470" i="5"/>
  <c r="H524" i="1" s="1"/>
  <c r="P682" i="5"/>
  <c r="G765" i="1" s="1"/>
  <c r="AH403" i="5"/>
  <c r="M454" i="1" s="1"/>
  <c r="J564" i="5"/>
  <c r="E632" i="1" s="1"/>
  <c r="S125" i="5"/>
  <c r="H136" i="1" s="1"/>
  <c r="AB336" i="5"/>
  <c r="K374" i="1" s="1"/>
  <c r="S403" i="5"/>
  <c r="H454" i="1" s="1"/>
  <c r="V133" i="5"/>
  <c r="I144" i="1" s="1"/>
  <c r="J285" i="5"/>
  <c r="E318" i="1" s="1"/>
  <c r="Y505" i="5"/>
  <c r="J568" i="1" s="1"/>
  <c r="AE141" i="5"/>
  <c r="L152" i="1" s="1"/>
  <c r="AH227" i="5"/>
  <c r="M251" i="1" s="1"/>
  <c r="P548" i="5"/>
  <c r="G617" i="1" s="1"/>
  <c r="J141" i="5"/>
  <c r="E152" i="1" s="1"/>
  <c r="AK176" i="5"/>
  <c r="N193" i="1" s="1"/>
  <c r="V352" i="5"/>
  <c r="I387" i="1" s="1"/>
  <c r="P631" i="5"/>
  <c r="G708" i="1" s="1"/>
  <c r="AB387" i="5"/>
  <c r="K434" i="1" s="1"/>
  <c r="J235" i="5"/>
  <c r="E260" i="1" s="1"/>
  <c r="P513" i="5"/>
  <c r="G575" i="1" s="1"/>
  <c r="V564" i="5"/>
  <c r="I632" i="1" s="1"/>
  <c r="AH631" i="5"/>
  <c r="M708" i="1" s="1"/>
  <c r="J403" i="5"/>
  <c r="E454" i="1" s="1"/>
  <c r="AE133" i="5"/>
  <c r="L144" i="1" s="1"/>
  <c r="Y352" i="5"/>
  <c r="J387" i="1" s="1"/>
  <c r="V505" i="5"/>
  <c r="I568" i="1" s="1"/>
  <c r="AK125" i="5"/>
  <c r="N136" i="1" s="1"/>
  <c r="S387" i="5"/>
  <c r="H434" i="1" s="1"/>
  <c r="P674" i="5"/>
  <c r="G755" i="1" s="1"/>
  <c r="AH176" i="5"/>
  <c r="M193" i="1" s="1"/>
  <c r="V200" i="5"/>
  <c r="I218" i="1" s="1"/>
  <c r="Y548" i="5"/>
  <c r="J617" i="1" s="1"/>
  <c r="AE615" i="5"/>
  <c r="L693" i="1" s="1"/>
  <c r="Y454" i="5"/>
  <c r="J509" i="1" s="1"/>
  <c r="V235" i="5"/>
  <c r="I260" i="1" s="1"/>
  <c r="M565" i="5"/>
  <c r="F636" i="1" s="1"/>
  <c r="AH243" i="5"/>
  <c r="M265" i="1" s="1"/>
  <c r="AE310" i="5"/>
  <c r="L343" i="1" s="1"/>
  <c r="V199" i="5"/>
  <c r="I217" i="1" s="1"/>
  <c r="Y361" i="5"/>
  <c r="J399" i="1" s="1"/>
  <c r="AE565" i="5"/>
  <c r="L636" i="1" s="1"/>
  <c r="AB125" i="5"/>
  <c r="K136" i="1" s="1"/>
  <c r="V310" i="5"/>
  <c r="I343" i="1" s="1"/>
  <c r="J396" i="5"/>
  <c r="E444" i="1" s="1"/>
  <c r="AE439" i="5"/>
  <c r="L494" i="1" s="1"/>
  <c r="J243" i="5"/>
  <c r="E265" i="1" s="1"/>
  <c r="AH498" i="5"/>
  <c r="M560" i="1" s="1"/>
  <c r="AK286" i="5"/>
  <c r="N319" i="1" s="1"/>
  <c r="J345" i="5"/>
  <c r="E384" i="1" s="1"/>
  <c r="V388" i="5"/>
  <c r="I436" i="1" s="1"/>
  <c r="P455" i="5"/>
  <c r="G511" i="1" s="1"/>
  <c r="AE498" i="5"/>
  <c r="M513" i="5"/>
  <c r="F575" i="1" s="1"/>
  <c r="AE302" i="5"/>
  <c r="L335" i="1" s="1"/>
  <c r="AK403" i="5"/>
  <c r="N454" i="1" s="1"/>
  <c r="J310" i="5"/>
  <c r="E343" i="1" s="1"/>
  <c r="P235" i="5"/>
  <c r="G260" i="1" s="1"/>
  <c r="M412" i="5"/>
  <c r="F459" i="1" s="1"/>
  <c r="P506" i="5"/>
  <c r="G569" i="1" s="1"/>
  <c r="V251" i="5"/>
  <c r="I275" i="1" s="1"/>
  <c r="P447" i="5"/>
  <c r="G502" i="1" s="1"/>
  <c r="Y200" i="5"/>
  <c r="J218" i="1" s="1"/>
  <c r="AH439" i="5"/>
  <c r="M494" i="1" s="1"/>
  <c r="S463" i="5"/>
  <c r="H519" i="1" s="1"/>
  <c r="P514" i="5"/>
  <c r="G577" i="1" s="1"/>
  <c r="S557" i="5"/>
  <c r="H628" i="1" s="1"/>
  <c r="Y404" i="5"/>
  <c r="J452" i="1" s="1"/>
  <c r="V447" i="5"/>
  <c r="I502" i="1" s="1"/>
  <c r="AB667" i="5"/>
  <c r="K753" i="1" s="1"/>
  <c r="M388" i="5"/>
  <c r="F436" i="1" s="1"/>
  <c r="V455" i="5"/>
  <c r="I511" i="1" s="1"/>
  <c r="V243" i="5"/>
  <c r="I265" i="1" s="1"/>
  <c r="AE286" i="5"/>
  <c r="L319" i="1" s="1"/>
  <c r="Y353" i="5"/>
  <c r="J391" i="1" s="1"/>
  <c r="Y396" i="5"/>
  <c r="J444" i="1" s="1"/>
  <c r="M184" i="5"/>
  <c r="F203" i="1" s="1"/>
  <c r="AH361" i="5"/>
  <c r="M399" i="1" s="1"/>
  <c r="AH404" i="5"/>
  <c r="M452" i="1" s="1"/>
  <c r="J439" i="5"/>
  <c r="E494" i="1" s="1"/>
  <c r="Y388" i="5"/>
  <c r="J436" i="1" s="1"/>
  <c r="V337" i="5"/>
  <c r="I375" i="1" s="1"/>
  <c r="AH616" i="5"/>
  <c r="M692" i="1" s="1"/>
  <c r="J302" i="5"/>
  <c r="E335" i="1" s="1"/>
  <c r="AE411" i="5"/>
  <c r="L458" i="1" s="1"/>
  <c r="AE549" i="5"/>
  <c r="L619" i="1" s="1"/>
  <c r="P251" i="5"/>
  <c r="G275" i="1" s="1"/>
  <c r="AE353" i="5"/>
  <c r="L391" i="1" s="1"/>
  <c r="M192" i="5"/>
  <c r="F210" i="1" s="1"/>
  <c r="V302" i="5"/>
  <c r="I335" i="1" s="1"/>
  <c r="J522" i="5"/>
  <c r="E583" i="1" s="1"/>
  <c r="J286" i="5"/>
  <c r="E319" i="1" s="1"/>
  <c r="Y439" i="5"/>
  <c r="J494" i="1" s="1"/>
  <c r="S506" i="5"/>
  <c r="H569" i="1" s="1"/>
  <c r="V184" i="5"/>
  <c r="I203" i="1" s="1"/>
  <c r="M337" i="5"/>
  <c r="F375" i="1" s="1"/>
  <c r="J505" i="5"/>
  <c r="E568" i="1" s="1"/>
  <c r="M302" i="5"/>
  <c r="F335" i="1" s="1"/>
  <c r="V573" i="5"/>
  <c r="I643" i="1" s="1"/>
  <c r="AE404" i="5"/>
  <c r="L452" i="1" s="1"/>
  <c r="AE396" i="5"/>
  <c r="L444" i="1" s="1"/>
  <c r="V506" i="5"/>
  <c r="I569" i="1" s="1"/>
  <c r="AK337" i="5"/>
  <c r="N375" i="1" s="1"/>
  <c r="S361" i="5"/>
  <c r="H399" i="1" s="1"/>
  <c r="AB404" i="5"/>
  <c r="K452" i="1" s="1"/>
  <c r="Y514" i="5"/>
  <c r="J577" i="1" s="1"/>
  <c r="AH470" i="5"/>
  <c r="M524" i="1" s="1"/>
  <c r="AK506" i="5"/>
  <c r="N569" i="1" s="1"/>
  <c r="AH682" i="5"/>
  <c r="M765" i="1" s="1"/>
  <c r="V192" i="5"/>
  <c r="I210" i="1" s="1"/>
  <c r="Y447" i="5"/>
  <c r="J502" i="1" s="1"/>
  <c r="P565" i="5"/>
  <c r="G636" i="1" s="1"/>
  <c r="M564" i="5"/>
  <c r="F632" i="1" s="1"/>
  <c r="AK235" i="5"/>
  <c r="N260" i="1" s="1"/>
  <c r="M286" i="5"/>
  <c r="F319" i="1" s="1"/>
  <c r="J388" i="5"/>
  <c r="E436" i="1" s="1"/>
  <c r="V412" i="5"/>
  <c r="I459" i="1" s="1"/>
  <c r="M455" i="5"/>
  <c r="F511" i="1" s="1"/>
  <c r="P549" i="5"/>
  <c r="G619" i="1" s="1"/>
  <c r="V675" i="5"/>
  <c r="I756" i="1" s="1"/>
  <c r="M463" i="5"/>
  <c r="F519" i="1" s="1"/>
  <c r="AK184" i="5"/>
  <c r="N203" i="1" s="1"/>
  <c r="AE294" i="5"/>
  <c r="L329" i="1" s="1"/>
  <c r="J337" i="5"/>
  <c r="E375" i="1" s="1"/>
  <c r="P404" i="5"/>
  <c r="G452" i="1" s="1"/>
  <c r="S388" i="5"/>
  <c r="H436" i="1" s="1"/>
  <c r="AK412" i="5"/>
  <c r="N459" i="1" s="1"/>
  <c r="AE455" i="5"/>
  <c r="L511" i="1" s="1"/>
  <c r="J294" i="5"/>
  <c r="E329" i="1" s="1"/>
  <c r="S353" i="5"/>
  <c r="H391" i="1" s="1"/>
  <c r="M396" i="5"/>
  <c r="F444" i="1" s="1"/>
  <c r="Y463" i="5"/>
  <c r="J519" i="1" s="1"/>
  <c r="V514" i="5"/>
  <c r="I577" i="1" s="1"/>
  <c r="J631" i="5"/>
  <c r="E708" i="1" s="1"/>
  <c r="AK463" i="5"/>
  <c r="N519" i="1" s="1"/>
  <c r="AE514" i="5"/>
  <c r="L577" i="1" s="1"/>
  <c r="J549" i="5"/>
  <c r="E619" i="1" s="1"/>
  <c r="M293" i="5"/>
  <c r="F325" i="1" s="1"/>
  <c r="AE412" i="5"/>
  <c r="L459" i="1" s="1"/>
  <c r="AH608" i="5"/>
  <c r="M686" i="1" s="1"/>
  <c r="AE600" i="5"/>
  <c r="L677" i="1" s="1"/>
  <c r="Y549" i="5"/>
  <c r="J619" i="1" s="1"/>
  <c r="V411" i="5"/>
  <c r="I458" i="1" s="1"/>
  <c r="AB497" i="5"/>
  <c r="K562" i="1" s="1"/>
  <c r="Y462" i="5"/>
  <c r="J516" i="1" s="1"/>
  <c r="AB388" i="5"/>
  <c r="K436" i="1" s="1"/>
  <c r="P624" i="5"/>
  <c r="G700" i="1" s="1"/>
  <c r="AB675" i="5"/>
  <c r="K756" i="1" s="1"/>
  <c r="J607" i="5"/>
  <c r="E683" i="1" s="1"/>
  <c r="P667" i="5"/>
  <c r="G753" i="1" s="1"/>
  <c r="AH396" i="5"/>
  <c r="M444" i="1" s="1"/>
  <c r="AB185" i="5"/>
  <c r="K204" i="1" s="1"/>
  <c r="V600" i="5"/>
  <c r="I677" i="1" s="1"/>
  <c r="AK309" i="5"/>
  <c r="N341" i="1" s="1"/>
  <c r="Y395" i="5"/>
  <c r="J442" i="1" s="1"/>
  <c r="S242" i="5"/>
  <c r="H264" i="1" s="1"/>
  <c r="AE344" i="5"/>
  <c r="L383" i="1" s="1"/>
  <c r="AH411" i="5"/>
  <c r="M458" i="1" s="1"/>
  <c r="P675" i="5"/>
  <c r="G756" i="1" s="1"/>
  <c r="AE521" i="5"/>
  <c r="L584" i="1" s="1"/>
  <c r="AK514" i="5"/>
  <c r="N577" i="1" s="1"/>
  <c r="AB242" i="5"/>
  <c r="K264" i="1" s="1"/>
  <c r="Y607" i="5"/>
  <c r="J683" i="1" s="1"/>
  <c r="J200" i="5"/>
  <c r="E218" i="1" s="1"/>
  <c r="D455" i="5"/>
  <c r="H405" i="3" s="1"/>
  <c r="S549" i="5"/>
  <c r="H619" i="1" s="1"/>
  <c r="M462" i="5"/>
  <c r="F516" i="1" s="1"/>
  <c r="AH572" i="5"/>
  <c r="M642" i="1" s="1"/>
  <c r="AK608" i="5"/>
  <c r="N686" i="1" s="1"/>
  <c r="AE446" i="5"/>
  <c r="L501" i="1" s="1"/>
  <c r="M150" i="5"/>
  <c r="F161" i="1" s="1"/>
  <c r="V309" i="5"/>
  <c r="I341" i="1" s="1"/>
  <c r="Y286" i="5"/>
  <c r="J319" i="1" s="1"/>
  <c r="S616" i="5"/>
  <c r="H692" i="1" s="1"/>
  <c r="AK624" i="5"/>
  <c r="N700" i="1" s="1"/>
  <c r="S293" i="5"/>
  <c r="H325" i="1" s="1"/>
  <c r="P572" i="5"/>
  <c r="G642" i="1" s="1"/>
  <c r="P141" i="5"/>
  <c r="G152" i="1" s="1"/>
  <c r="S659" i="5"/>
  <c r="H744" i="1" s="1"/>
  <c r="J309" i="5"/>
  <c r="E341" i="1" s="1"/>
  <c r="M572" i="5"/>
  <c r="F642" i="1" s="1"/>
  <c r="AB134" i="5"/>
  <c r="K146" i="1" s="1"/>
  <c r="AB572" i="5"/>
  <c r="K642" i="1" s="1"/>
  <c r="AH201" i="5"/>
  <c r="M216" i="1" s="1"/>
  <c r="Y411" i="5"/>
  <c r="J458" i="1" s="1"/>
  <c r="AK227" i="5"/>
  <c r="N251" i="1" s="1"/>
  <c r="V683" i="5"/>
  <c r="I767" i="1" s="1"/>
  <c r="AE667" i="5"/>
  <c r="L753" i="1" s="1"/>
  <c r="S411" i="5"/>
  <c r="H458" i="1" s="1"/>
  <c r="AK600" i="5"/>
  <c r="N677" i="1" s="1"/>
  <c r="M624" i="5"/>
  <c r="F700" i="1" s="1"/>
  <c r="AH675" i="5"/>
  <c r="M756" i="1" s="1"/>
  <c r="Y616" i="5"/>
  <c r="J692" i="1" s="1"/>
  <c r="J395" i="5"/>
  <c r="E442" i="1" s="1"/>
  <c r="AK462" i="5"/>
  <c r="N516" i="1" s="1"/>
  <c r="V556" i="5"/>
  <c r="I626" i="1" s="1"/>
  <c r="S303" i="5"/>
  <c r="H336" i="1" s="1"/>
  <c r="M242" i="5"/>
  <c r="F264" i="1" s="1"/>
  <c r="AK397" i="5"/>
  <c r="N445" i="1" s="1"/>
  <c r="V462" i="5"/>
  <c r="I516" i="1" s="1"/>
  <c r="P185" i="5"/>
  <c r="G204" i="1" s="1"/>
  <c r="M228" i="5"/>
  <c r="F253" i="1" s="1"/>
  <c r="Y252" i="5"/>
  <c r="J274" i="1" s="1"/>
  <c r="AB522" i="5"/>
  <c r="K583" i="1" s="1"/>
  <c r="AB395" i="5"/>
  <c r="K442" i="1" s="1"/>
  <c r="Y666" i="5"/>
  <c r="J751" i="1" s="1"/>
  <c r="AE573" i="5"/>
  <c r="L643" i="1" s="1"/>
  <c r="V242" i="5"/>
  <c r="I264" i="1" s="1"/>
  <c r="AB462" i="5"/>
  <c r="K516" i="1" s="1"/>
  <c r="AH623" i="5"/>
  <c r="M699" i="1" s="1"/>
  <c r="AH624" i="5"/>
  <c r="M700" i="1" s="1"/>
  <c r="Y344" i="5"/>
  <c r="J383" i="1" s="1"/>
  <c r="J411" i="5"/>
  <c r="E458" i="1" s="1"/>
  <c r="J242" i="5"/>
  <c r="E264" i="1" s="1"/>
  <c r="P411" i="5"/>
  <c r="G458" i="1" s="1"/>
  <c r="AE309" i="5"/>
  <c r="L341" i="1" s="1"/>
  <c r="AK616" i="5"/>
  <c r="N692" i="1" s="1"/>
  <c r="S556" i="5"/>
  <c r="H626" i="1" s="1"/>
  <c r="AH344" i="5"/>
  <c r="M383" i="1" s="1"/>
  <c r="P395" i="5"/>
  <c r="G442" i="1" s="1"/>
  <c r="Y573" i="5"/>
  <c r="J643" i="1" s="1"/>
  <c r="AE242" i="5"/>
  <c r="L264" i="1" s="1"/>
  <c r="M411" i="5"/>
  <c r="F458" i="1" s="1"/>
  <c r="AH497" i="5"/>
  <c r="M562" i="1" s="1"/>
  <c r="P388" i="5"/>
  <c r="G436" i="1" s="1"/>
  <c r="J624" i="5"/>
  <c r="E700" i="1" s="1"/>
  <c r="V360" i="5"/>
  <c r="I397" i="1" s="1"/>
  <c r="AK446" i="5"/>
  <c r="N501" i="1" s="1"/>
  <c r="AH521" i="5"/>
  <c r="M584" i="1" s="1"/>
  <c r="J506" i="5"/>
  <c r="E569" i="1" s="1"/>
  <c r="AB337" i="5"/>
  <c r="K375" i="1" s="1"/>
  <c r="M573" i="5"/>
  <c r="F643" i="1" s="1"/>
  <c r="P344" i="5"/>
  <c r="G383" i="1" s="1"/>
  <c r="V497" i="5"/>
  <c r="I562" i="1" s="1"/>
  <c r="AE572" i="5"/>
  <c r="L642" i="1" s="1"/>
  <c r="S667" i="5"/>
  <c r="H753" i="1" s="1"/>
  <c r="AK201" i="5"/>
  <c r="N216" i="1" s="1"/>
  <c r="V354" i="5"/>
  <c r="I390" i="1" s="1"/>
  <c r="Y658" i="5"/>
  <c r="J741" i="1" s="1"/>
  <c r="S521" i="5"/>
  <c r="H584" i="1" s="1"/>
  <c r="AE193" i="5"/>
  <c r="L211" i="1" s="1"/>
  <c r="AH462" i="5"/>
  <c r="M516" i="1" s="1"/>
  <c r="S142" i="5"/>
  <c r="H153" i="1" s="1"/>
  <c r="J360" i="5"/>
  <c r="E397" i="1" s="1"/>
  <c r="M287" i="5"/>
  <c r="F320" i="1" s="1"/>
  <c r="M338" i="5"/>
  <c r="F376" i="1" s="1"/>
  <c r="V521" i="5"/>
  <c r="I584" i="1" s="1"/>
  <c r="P150" i="5"/>
  <c r="G161" i="1" s="1"/>
  <c r="AB244" i="5"/>
  <c r="K268" i="1" s="1"/>
  <c r="J497" i="5"/>
  <c r="E562" i="1" s="1"/>
  <c r="AK150" i="5"/>
  <c r="N161" i="1" s="1"/>
  <c r="V193" i="5"/>
  <c r="I211" i="1" s="1"/>
  <c r="Y446" i="5"/>
  <c r="J501" i="1" s="1"/>
  <c r="P295" i="5"/>
  <c r="G327" i="1" s="1"/>
  <c r="D608" i="5"/>
  <c r="H535" i="3" s="1"/>
  <c r="M521" i="5"/>
  <c r="F584" i="1" s="1"/>
  <c r="Y236" i="5"/>
  <c r="J259" i="1" s="1"/>
  <c r="AK684" i="5"/>
  <c r="N766" i="1" s="1"/>
  <c r="P666" i="5"/>
  <c r="G751" i="1" s="1"/>
  <c r="AE413" i="5"/>
  <c r="L460" i="1" s="1"/>
  <c r="AK236" i="5"/>
  <c r="N259" i="1" s="1"/>
  <c r="AB279" i="5"/>
  <c r="K312" i="1" s="1"/>
  <c r="V666" i="5"/>
  <c r="I751" i="1" s="1"/>
  <c r="V346" i="5"/>
  <c r="I379" i="1" s="1"/>
  <c r="AE134" i="5"/>
  <c r="L146" i="1" s="1"/>
  <c r="AB236" i="5"/>
  <c r="K259" i="1" s="1"/>
  <c r="J499" i="5"/>
  <c r="E561" i="1" s="1"/>
  <c r="AE397" i="5"/>
  <c r="L445" i="1" s="1"/>
  <c r="Y303" i="5"/>
  <c r="J336" i="1" s="1"/>
  <c r="AH413" i="5"/>
  <c r="M460" i="1" s="1"/>
  <c r="AE126" i="5"/>
  <c r="L137" i="1" s="1"/>
  <c r="V396" i="5"/>
  <c r="I444" i="1" s="1"/>
  <c r="Y389" i="5"/>
  <c r="J435" i="1" s="1"/>
  <c r="AB607" i="5"/>
  <c r="K683" i="1" s="1"/>
  <c r="S244" i="5"/>
  <c r="H268" i="1" s="1"/>
  <c r="M397" i="5"/>
  <c r="F445" i="1" s="1"/>
  <c r="AB456" i="5"/>
  <c r="K515" i="1" s="1"/>
  <c r="AB499" i="5"/>
  <c r="K561" i="1" s="1"/>
  <c r="AH338" i="5"/>
  <c r="S413" i="5"/>
  <c r="H460" i="1" s="1"/>
  <c r="V572" i="5"/>
  <c r="I642" i="1" s="1"/>
  <c r="V201" i="5"/>
  <c r="I216" i="1" s="1"/>
  <c r="Y150" i="5"/>
  <c r="J161" i="1" s="1"/>
  <c r="J362" i="5"/>
  <c r="E400" i="1" s="1"/>
  <c r="S405" i="5"/>
  <c r="H451" i="1" s="1"/>
  <c r="AE456" i="5"/>
  <c r="L515" i="1" s="1"/>
  <c r="J609" i="5"/>
  <c r="E684" i="1" s="1"/>
  <c r="M456" i="5"/>
  <c r="F515" i="1" s="1"/>
  <c r="P566" i="5"/>
  <c r="G635" i="1" s="1"/>
  <c r="S344" i="5"/>
  <c r="H383" i="1" s="1"/>
  <c r="J293" i="5"/>
  <c r="E325" i="1" s="1"/>
  <c r="AE201" i="5"/>
  <c r="L216" i="1" s="1"/>
  <c r="Y624" i="5"/>
  <c r="J700" i="1" s="1"/>
  <c r="J150" i="5"/>
  <c r="Y279" i="5"/>
  <c r="J312" i="1" s="1"/>
  <c r="AE608" i="5"/>
  <c r="L686" i="1" s="1"/>
  <c r="P338" i="5"/>
  <c r="G376" i="1" s="1"/>
  <c r="J134" i="5"/>
  <c r="E146" i="1" s="1"/>
  <c r="AK354" i="5"/>
  <c r="N390" i="1" s="1"/>
  <c r="AH515" i="5"/>
  <c r="M579" i="1" s="1"/>
  <c r="J185" i="5"/>
  <c r="E204" i="1" s="1"/>
  <c r="AH397" i="5"/>
  <c r="M445" i="1" s="1"/>
  <c r="AB201" i="5"/>
  <c r="K216" i="1" s="1"/>
  <c r="Y287" i="5"/>
  <c r="J320" i="1" s="1"/>
  <c r="Y675" i="5"/>
  <c r="J756" i="1" s="1"/>
  <c r="M134" i="5"/>
  <c r="AH177" i="5"/>
  <c r="M194" i="1" s="1"/>
  <c r="P287" i="5"/>
  <c r="G320" i="1" s="1"/>
  <c r="Y397" i="5"/>
  <c r="J445" i="1" s="1"/>
  <c r="V658" i="5"/>
  <c r="I741" i="1" s="1"/>
  <c r="M142" i="5"/>
  <c r="F153" i="1" s="1"/>
  <c r="AK228" i="5"/>
  <c r="N253" i="1" s="1"/>
  <c r="AE252" i="5"/>
  <c r="L274" i="1" s="1"/>
  <c r="AE346" i="5"/>
  <c r="L379" i="1" s="1"/>
  <c r="Y507" i="5"/>
  <c r="J573" i="1" s="1"/>
  <c r="Y556" i="5"/>
  <c r="J626" i="1" s="1"/>
  <c r="V177" i="5"/>
  <c r="I194" i="1" s="1"/>
  <c r="V448" i="5"/>
  <c r="I503" i="1" s="1"/>
  <c r="S499" i="5"/>
  <c r="H561" i="1" s="1"/>
  <c r="AK411" i="5"/>
  <c r="N458" i="1" s="1"/>
  <c r="J658" i="5"/>
  <c r="E741" i="1" s="1"/>
  <c r="S177" i="5"/>
  <c r="H194" i="1" s="1"/>
  <c r="AB448" i="5"/>
  <c r="K503" i="1" s="1"/>
  <c r="S666" i="5"/>
  <c r="H751" i="1" s="1"/>
  <c r="V142" i="5"/>
  <c r="I153" i="1" s="1"/>
  <c r="AH228" i="5"/>
  <c r="M253" i="1" s="1"/>
  <c r="V295" i="5"/>
  <c r="I327" i="1" s="1"/>
  <c r="M507" i="5"/>
  <c r="F573" i="1" s="1"/>
  <c r="J574" i="5"/>
  <c r="E644" i="1" s="1"/>
  <c r="AH134" i="5"/>
  <c r="M146" i="1" s="1"/>
  <c r="J201" i="5"/>
  <c r="E216" i="1" s="1"/>
  <c r="AB389" i="5"/>
  <c r="K435" i="1" s="1"/>
  <c r="V456" i="5"/>
  <c r="I515" i="1" s="1"/>
  <c r="M566" i="5"/>
  <c r="F635" i="1" s="1"/>
  <c r="AH244" i="5"/>
  <c r="M268" i="1" s="1"/>
  <c r="AK456" i="5"/>
  <c r="N515" i="1" s="1"/>
  <c r="AE523" i="5"/>
  <c r="L586" i="1" s="1"/>
  <c r="Y124" i="5"/>
  <c r="J135" i="1" s="1"/>
  <c r="J397" i="5"/>
  <c r="E445" i="1" s="1"/>
  <c r="M185" i="5"/>
  <c r="F204" i="1" s="1"/>
  <c r="V625" i="5"/>
  <c r="I704" i="1" s="1"/>
  <c r="P523" i="5"/>
  <c r="G586" i="1" s="1"/>
  <c r="AK607" i="5"/>
  <c r="N683" i="1" s="1"/>
  <c r="V574" i="5"/>
  <c r="I644" i="1" s="1"/>
  <c r="P440" i="5"/>
  <c r="G495" i="1" s="1"/>
  <c r="P625" i="5"/>
  <c r="G704" i="1" s="1"/>
  <c r="M119" i="5"/>
  <c r="F130" i="1" s="1"/>
  <c r="AH295" i="5"/>
  <c r="S456" i="5"/>
  <c r="H515" i="1" s="1"/>
  <c r="S523" i="5"/>
  <c r="H586" i="1" s="1"/>
  <c r="M250" i="5"/>
  <c r="F276" i="1" s="1"/>
  <c r="J550" i="5"/>
  <c r="E620" i="1" s="1"/>
  <c r="V617" i="5"/>
  <c r="I696" i="1" s="1"/>
  <c r="V288" i="5"/>
  <c r="J623" i="5"/>
  <c r="E699" i="1" s="1"/>
  <c r="AB507" i="5"/>
  <c r="K573" i="1" s="1"/>
  <c r="AE558" i="5"/>
  <c r="L640" i="1" s="1"/>
  <c r="P676" i="5"/>
  <c r="G759" i="1" s="1"/>
  <c r="AE464" i="5"/>
  <c r="L518" i="1" s="1"/>
  <c r="AE566" i="5"/>
  <c r="L635" i="1" s="1"/>
  <c r="AH250" i="5"/>
  <c r="M276" i="1" s="1"/>
  <c r="AB250" i="5"/>
  <c r="K276" i="1" s="1"/>
  <c r="M195" i="5"/>
  <c r="F213" i="1" s="1"/>
  <c r="S238" i="5"/>
  <c r="H266" i="1" s="1"/>
  <c r="Y515" i="5"/>
  <c r="AE507" i="5"/>
  <c r="L573" i="1" s="1"/>
  <c r="V136" i="5"/>
  <c r="I151" i="1" s="1"/>
  <c r="AK187" i="5"/>
  <c r="N202" i="1" s="1"/>
  <c r="V250" i="5"/>
  <c r="I276" i="1" s="1"/>
  <c r="AE551" i="5"/>
  <c r="L621" i="1" s="1"/>
  <c r="S566" i="5"/>
  <c r="H635" i="1" s="1"/>
  <c r="M625" i="5"/>
  <c r="F704" i="1" s="1"/>
  <c r="AE666" i="5"/>
  <c r="L751" i="1" s="1"/>
  <c r="S464" i="5"/>
  <c r="H518" i="1" s="1"/>
  <c r="S119" i="5"/>
  <c r="H130" i="1" s="1"/>
  <c r="J507" i="5"/>
  <c r="E573" i="1" s="1"/>
  <c r="Y676" i="5"/>
  <c r="J759" i="1" s="1"/>
  <c r="S658" i="5"/>
  <c r="H741" i="1" s="1"/>
  <c r="S551" i="5"/>
  <c r="H621" i="1" s="1"/>
  <c r="V128" i="5"/>
  <c r="I139" i="1" s="1"/>
  <c r="V246" i="5"/>
  <c r="I269" i="1" s="1"/>
  <c r="AE187" i="5"/>
  <c r="L202" i="1" s="1"/>
  <c r="AK178" i="5"/>
  <c r="N195" i="1" s="1"/>
  <c r="Y245" i="5"/>
  <c r="J267" i="1" s="1"/>
  <c r="AH289" i="5"/>
  <c r="M322" i="1" s="1"/>
  <c r="AB230" i="5"/>
  <c r="K254" i="1" s="1"/>
  <c r="AE254" i="5"/>
  <c r="L278" i="1" s="1"/>
  <c r="AB660" i="5"/>
  <c r="K742" i="1" s="1"/>
  <c r="AK346" i="5"/>
  <c r="N379" i="1" s="1"/>
  <c r="AK250" i="5"/>
  <c r="N276" i="1" s="1"/>
  <c r="Y142" i="5"/>
  <c r="J153" i="1" s="1"/>
  <c r="Y617" i="5"/>
  <c r="J696" i="1" s="1"/>
  <c r="V550" i="5"/>
  <c r="I620" i="1" s="1"/>
  <c r="J551" i="5"/>
  <c r="E621" i="1" s="1"/>
  <c r="AK136" i="5"/>
  <c r="N151" i="1" s="1"/>
  <c r="J178" i="5"/>
  <c r="E195" i="1" s="1"/>
  <c r="M120" i="5"/>
  <c r="F131" i="1" s="1"/>
  <c r="AE617" i="5"/>
  <c r="L696" i="1" s="1"/>
  <c r="AE574" i="5"/>
  <c r="L644" i="1" s="1"/>
  <c r="AK660" i="5"/>
  <c r="N742" i="1" s="1"/>
  <c r="P617" i="5"/>
  <c r="G696" i="1" s="1"/>
  <c r="AB124" i="5"/>
  <c r="K135" i="1" s="1"/>
  <c r="Y346" i="5"/>
  <c r="J379" i="1" s="1"/>
  <c r="D448" i="5"/>
  <c r="H397" i="3" s="1"/>
  <c r="AK143" i="5"/>
  <c r="N154" i="1" s="1"/>
  <c r="V355" i="5"/>
  <c r="I392" i="1" s="1"/>
  <c r="AK516" i="5"/>
  <c r="N578" i="1" s="1"/>
  <c r="D440" i="5"/>
  <c r="H389" i="3" s="1"/>
  <c r="P660" i="5"/>
  <c r="G742" i="1" s="1"/>
  <c r="V203" i="5"/>
  <c r="I221" i="1" s="1"/>
  <c r="AB515" i="5"/>
  <c r="K579" i="1" s="1"/>
  <c r="M676" i="5"/>
  <c r="F759" i="1" s="1"/>
  <c r="Y516" i="5"/>
  <c r="J578" i="1" s="1"/>
  <c r="S175" i="5"/>
  <c r="H192" i="1" s="1"/>
  <c r="AK144" i="5"/>
  <c r="N155" i="1" s="1"/>
  <c r="AK389" i="5"/>
  <c r="N435" i="1" s="1"/>
  <c r="AE625" i="5"/>
  <c r="L704" i="1" s="1"/>
  <c r="Y362" i="5"/>
  <c r="J400" i="1" s="1"/>
  <c r="AK119" i="5"/>
  <c r="N130" i="1" s="1"/>
  <c r="V389" i="5"/>
  <c r="I435" i="1" s="1"/>
  <c r="M143" i="5"/>
  <c r="F154" i="1" s="1"/>
  <c r="J457" i="5"/>
  <c r="E510" i="1" s="1"/>
  <c r="M144" i="5"/>
  <c r="F155" i="1" s="1"/>
  <c r="S668" i="5"/>
  <c r="H752" i="1" s="1"/>
  <c r="M492" i="5"/>
  <c r="F555" i="1" s="1"/>
  <c r="AH136" i="5"/>
  <c r="M151" i="1" s="1"/>
  <c r="Y254" i="5"/>
  <c r="J278" i="1" s="1"/>
  <c r="M684" i="5"/>
  <c r="F766" i="1" s="1"/>
  <c r="AE355" i="5"/>
  <c r="L392" i="1" s="1"/>
  <c r="P175" i="5"/>
  <c r="G192" i="1" s="1"/>
  <c r="AH119" i="5"/>
  <c r="M130" i="1" s="1"/>
  <c r="M245" i="5"/>
  <c r="F267" i="1" s="1"/>
  <c r="AK551" i="5"/>
  <c r="N621" i="1" s="1"/>
  <c r="S179" i="5"/>
  <c r="H196" i="1" s="1"/>
  <c r="V560" i="5"/>
  <c r="I629" i="1" s="1"/>
  <c r="S136" i="5"/>
  <c r="H151" i="1" s="1"/>
  <c r="V281" i="5"/>
  <c r="I314" i="1" s="1"/>
  <c r="S660" i="5"/>
  <c r="H742" i="1" s="1"/>
  <c r="AK246" i="5"/>
  <c r="N269" i="1" s="1"/>
  <c r="AB457" i="5"/>
  <c r="K510" i="1" s="1"/>
  <c r="P187" i="5"/>
  <c r="G202" i="1" s="1"/>
  <c r="AH246" i="5"/>
  <c r="M269" i="1" s="1"/>
  <c r="V405" i="5"/>
  <c r="I451" i="1" s="1"/>
  <c r="AB288" i="5"/>
  <c r="K321" i="1" s="1"/>
  <c r="AH626" i="5"/>
  <c r="M702" i="1" s="1"/>
  <c r="P289" i="5"/>
  <c r="G322" i="1" s="1"/>
  <c r="AH551" i="5"/>
  <c r="M621" i="1" s="1"/>
  <c r="Y560" i="5"/>
  <c r="J629" i="1" s="1"/>
  <c r="Y297" i="5"/>
  <c r="J326" i="1" s="1"/>
  <c r="AK281" i="5"/>
  <c r="N314" i="1" s="1"/>
  <c r="S195" i="5"/>
  <c r="H213" i="1" s="1"/>
  <c r="AH456" i="5"/>
  <c r="M515" i="1" s="1"/>
  <c r="S626" i="5"/>
  <c r="H702" i="1" s="1"/>
  <c r="M187" i="5"/>
  <c r="F202" i="1" s="1"/>
  <c r="Y364" i="5"/>
  <c r="J402" i="1" s="1"/>
  <c r="P254" i="5"/>
  <c r="G278" i="1" s="1"/>
  <c r="M364" i="5"/>
  <c r="F402" i="1" s="1"/>
  <c r="S407" i="5"/>
  <c r="H453" i="1" s="1"/>
  <c r="S289" i="5"/>
  <c r="H322" i="1" s="1"/>
  <c r="V391" i="5"/>
  <c r="I438" i="1" s="1"/>
  <c r="AB415" i="5"/>
  <c r="K463" i="1" s="1"/>
  <c r="AB493" i="5"/>
  <c r="K557" i="1" s="1"/>
  <c r="J187" i="5"/>
  <c r="E202" i="1" s="1"/>
  <c r="AK128" i="5"/>
  <c r="N139" i="1" s="1"/>
  <c r="J355" i="5"/>
  <c r="E392" i="1" s="1"/>
  <c r="J250" i="5"/>
  <c r="E276" i="1" s="1"/>
  <c r="AE128" i="5"/>
  <c r="L139" i="1" s="1"/>
  <c r="M178" i="5"/>
  <c r="F195" i="1" s="1"/>
  <c r="M355" i="5"/>
  <c r="F392" i="1" s="1"/>
  <c r="AB120" i="5"/>
  <c r="K131" i="1" s="1"/>
  <c r="P230" i="5"/>
  <c r="G254" i="1" s="1"/>
  <c r="V348" i="5"/>
  <c r="I386" i="1" s="1"/>
  <c r="S364" i="5"/>
  <c r="H402" i="1" s="1"/>
  <c r="AH143" i="5"/>
  <c r="M154" i="1" s="1"/>
  <c r="M305" i="5"/>
  <c r="F337" i="1" s="1"/>
  <c r="V464" i="5"/>
  <c r="I518" i="1" s="1"/>
  <c r="Y229" i="5"/>
  <c r="J252" i="1" s="1"/>
  <c r="S450" i="5"/>
  <c r="H505" i="1" s="1"/>
  <c r="AH493" i="5"/>
  <c r="M557" i="1" s="1"/>
  <c r="Y517" i="5"/>
  <c r="J582" i="1" s="1"/>
  <c r="S254" i="5"/>
  <c r="H278" i="1" s="1"/>
  <c r="J492" i="5"/>
  <c r="E555" i="1" s="1"/>
  <c r="V230" i="5"/>
  <c r="I254" i="1" s="1"/>
  <c r="AE492" i="5"/>
  <c r="L555" i="1" s="1"/>
  <c r="V289" i="5"/>
  <c r="I322" i="1" s="1"/>
  <c r="S355" i="5"/>
  <c r="H392" i="1" s="1"/>
  <c r="AH238" i="5"/>
  <c r="M266" i="1" s="1"/>
  <c r="AE303" i="5"/>
  <c r="L336" i="1" s="1"/>
  <c r="P195" i="5"/>
  <c r="G213" i="1" s="1"/>
  <c r="Y238" i="5"/>
  <c r="J266" i="1" s="1"/>
  <c r="M619" i="5"/>
  <c r="F698" i="1" s="1"/>
  <c r="J668" i="5"/>
  <c r="E752" i="1" s="1"/>
  <c r="AK203" i="5"/>
  <c r="N221" i="1" s="1"/>
  <c r="AE391" i="5"/>
  <c r="L438" i="1" s="1"/>
  <c r="D124" i="5"/>
  <c r="H112" i="3" s="1"/>
  <c r="AH203" i="5"/>
  <c r="M221" i="1" s="1"/>
  <c r="S391" i="5"/>
  <c r="H438" i="1" s="1"/>
  <c r="P297" i="5"/>
  <c r="G326" i="1" s="1"/>
  <c r="M289" i="5"/>
  <c r="F322" i="1" s="1"/>
  <c r="V245" i="5"/>
  <c r="I267" i="1" s="1"/>
  <c r="AB144" i="5"/>
  <c r="K155" i="1" s="1"/>
  <c r="AE297" i="5"/>
  <c r="L326" i="1" s="1"/>
  <c r="J246" i="5"/>
  <c r="E269" i="1" s="1"/>
  <c r="J356" i="5"/>
  <c r="AE603" i="5"/>
  <c r="L680" i="1" s="1"/>
  <c r="V552" i="5"/>
  <c r="I622" i="1" s="1"/>
  <c r="AE626" i="5"/>
  <c r="L702" i="1" s="1"/>
  <c r="AE245" i="5"/>
  <c r="L267" i="1" s="1"/>
  <c r="AB245" i="5"/>
  <c r="K267" i="1" s="1"/>
  <c r="AB128" i="5"/>
  <c r="K139" i="1" s="1"/>
  <c r="AB238" i="5"/>
  <c r="K266" i="1" s="1"/>
  <c r="AE119" i="5"/>
  <c r="L130" i="1" s="1"/>
  <c r="M230" i="5"/>
  <c r="F254" i="1" s="1"/>
  <c r="V356" i="5"/>
  <c r="I394" i="1" s="1"/>
  <c r="V458" i="5"/>
  <c r="I513" i="1" s="1"/>
  <c r="AB340" i="5"/>
  <c r="K378" i="1" s="1"/>
  <c r="V407" i="5"/>
  <c r="I453" i="1" s="1"/>
  <c r="V238" i="5"/>
  <c r="I266" i="1" s="1"/>
  <c r="P509" i="5"/>
  <c r="G571" i="1" s="1"/>
  <c r="AK676" i="5"/>
  <c r="N759" i="1" s="1"/>
  <c r="M391" i="5"/>
  <c r="F438" i="1" s="1"/>
  <c r="M238" i="5"/>
  <c r="F266" i="1" s="1"/>
  <c r="S466" i="5"/>
  <c r="H521" i="1" s="1"/>
  <c r="Y355" i="5"/>
  <c r="J392" i="1" s="1"/>
  <c r="P611" i="5"/>
  <c r="G688" i="1" s="1"/>
  <c r="J297" i="5"/>
  <c r="E326" i="1" s="1"/>
  <c r="J517" i="5"/>
  <c r="E582" i="1" s="1"/>
  <c r="AE670" i="5"/>
  <c r="L750" i="1" s="1"/>
  <c r="V516" i="5"/>
  <c r="I578" i="1" s="1"/>
  <c r="V466" i="5"/>
  <c r="I521" i="1" s="1"/>
  <c r="V670" i="5"/>
  <c r="I750" i="1" s="1"/>
  <c r="S509" i="5"/>
  <c r="H571" i="1" s="1"/>
  <c r="S296" i="5"/>
  <c r="H334" i="1" s="1"/>
  <c r="P559" i="5"/>
  <c r="G627" i="1" s="1"/>
  <c r="AK204" i="5"/>
  <c r="N220" i="1" s="1"/>
  <c r="AE179" i="5"/>
  <c r="L196" i="1" s="1"/>
  <c r="AE576" i="5"/>
  <c r="L647" i="1" s="1"/>
  <c r="J148" i="5"/>
  <c r="E156" i="1" s="1"/>
  <c r="P356" i="5"/>
  <c r="G394" i="1" s="1"/>
  <c r="AE340" i="5"/>
  <c r="L378" i="1" s="1"/>
  <c r="J450" i="5"/>
  <c r="E505" i="1" s="1"/>
  <c r="AK627" i="5"/>
  <c r="N703" i="1" s="1"/>
  <c r="M662" i="5"/>
  <c r="F745" i="1" s="1"/>
  <c r="AB399" i="5"/>
  <c r="M290" i="5"/>
  <c r="F324" i="1" s="1"/>
  <c r="AK662" i="5"/>
  <c r="N745" i="1" s="1"/>
  <c r="J296" i="5"/>
  <c r="E334" i="1" s="1"/>
  <c r="AB390" i="5"/>
  <c r="K437" i="1" s="1"/>
  <c r="AE568" i="5"/>
  <c r="L637" i="1" s="1"/>
  <c r="AK654" i="5"/>
  <c r="N738" i="1" s="1"/>
  <c r="P516" i="5"/>
  <c r="G578" i="1" s="1"/>
  <c r="Y340" i="5"/>
  <c r="J378" i="1" s="1"/>
  <c r="AK399" i="5"/>
  <c r="N447" i="1" s="1"/>
  <c r="J466" i="5"/>
  <c r="E521" i="1" s="1"/>
  <c r="AK202" i="5"/>
  <c r="N219" i="1" s="1"/>
  <c r="AB246" i="5"/>
  <c r="K269" i="1" s="1"/>
  <c r="AE458" i="5"/>
  <c r="L513" i="1" s="1"/>
  <c r="J654" i="5"/>
  <c r="E738" i="1" s="1"/>
  <c r="Y144" i="5"/>
  <c r="J155" i="1" s="1"/>
  <c r="AB449" i="5"/>
  <c r="K504" i="1" s="1"/>
  <c r="P180" i="5"/>
  <c r="G197" i="1" s="1"/>
  <c r="AB229" i="5"/>
  <c r="K252" i="1" s="1"/>
  <c r="S670" i="5"/>
  <c r="H750" i="1" s="1"/>
  <c r="AH297" i="5"/>
  <c r="M326" i="1" s="1"/>
  <c r="S340" i="5"/>
  <c r="H378" i="1" s="1"/>
  <c r="P407" i="5"/>
  <c r="G453" i="1" s="1"/>
  <c r="Y654" i="5"/>
  <c r="J738" i="1" s="1"/>
  <c r="P281" i="5"/>
  <c r="G314" i="1" s="1"/>
  <c r="AE552" i="5"/>
  <c r="L622" i="1" s="1"/>
  <c r="S576" i="5"/>
  <c r="H647" i="1" s="1"/>
  <c r="J391" i="5"/>
  <c r="E438" i="1" s="1"/>
  <c r="P415" i="5"/>
  <c r="G463" i="1" s="1"/>
  <c r="S458" i="5"/>
  <c r="H513" i="1" s="1"/>
  <c r="AH517" i="5"/>
  <c r="M582" i="1" s="1"/>
  <c r="AH568" i="5"/>
  <c r="M637" i="1" s="1"/>
  <c r="P678" i="5"/>
  <c r="G760" i="1" s="1"/>
  <c r="AK678" i="5"/>
  <c r="N760" i="1" s="1"/>
  <c r="AB618" i="5"/>
  <c r="K695" i="1" s="1"/>
  <c r="J121" i="5"/>
  <c r="E132" i="1" s="1"/>
  <c r="V627" i="5"/>
  <c r="I703" i="1" s="1"/>
  <c r="M493" i="5"/>
  <c r="F557" i="1" s="1"/>
  <c r="J670" i="5"/>
  <c r="E750" i="1" s="1"/>
  <c r="AK340" i="5"/>
  <c r="N378" i="1" s="1"/>
  <c r="AB576" i="5"/>
  <c r="K647" i="1" s="1"/>
  <c r="V297" i="5"/>
  <c r="I326" i="1" s="1"/>
  <c r="Y391" i="5"/>
  <c r="J438" i="1" s="1"/>
  <c r="M552" i="5"/>
  <c r="F622" i="1" s="1"/>
  <c r="P619" i="5"/>
  <c r="G698" i="1" s="1"/>
  <c r="S609" i="5"/>
  <c r="H684" i="1" s="1"/>
  <c r="AE348" i="5"/>
  <c r="L386" i="1" s="1"/>
  <c r="AB552" i="5"/>
  <c r="K622" i="1" s="1"/>
  <c r="P576" i="5"/>
  <c r="G647" i="1" s="1"/>
  <c r="P390" i="5"/>
  <c r="G437" i="1" s="1"/>
  <c r="AH465" i="5"/>
  <c r="M520" i="1" s="1"/>
  <c r="AK509" i="5"/>
  <c r="N571" i="1" s="1"/>
  <c r="Y465" i="5"/>
  <c r="J520" i="1" s="1"/>
  <c r="AH121" i="5"/>
  <c r="M132" i="1" s="1"/>
  <c r="AK364" i="5"/>
  <c r="N402" i="1" s="1"/>
  <c r="Y121" i="5"/>
  <c r="J132" i="1" s="1"/>
  <c r="AB289" i="5"/>
  <c r="K322" i="1" s="1"/>
  <c r="AH348" i="5"/>
  <c r="M386" i="1" s="1"/>
  <c r="J501" i="5"/>
  <c r="E564" i="1" s="1"/>
  <c r="AK611" i="5"/>
  <c r="N688" i="1" s="1"/>
  <c r="AE230" i="5"/>
  <c r="L254" i="1" s="1"/>
  <c r="S356" i="5"/>
  <c r="H394" i="1" s="1"/>
  <c r="AH305" i="5"/>
  <c r="M337" i="1" s="1"/>
  <c r="AB509" i="5"/>
  <c r="K571" i="1" s="1"/>
  <c r="AH576" i="5"/>
  <c r="M647" i="1" s="1"/>
  <c r="AE305" i="5"/>
  <c r="L337" i="1" s="1"/>
  <c r="D356" i="5"/>
  <c r="S415" i="5"/>
  <c r="H463" i="1" s="1"/>
  <c r="AK458" i="5"/>
  <c r="N513" i="1" s="1"/>
  <c r="AH552" i="5"/>
  <c r="M622" i="1" s="1"/>
  <c r="AK618" i="5"/>
  <c r="N695" i="1" s="1"/>
  <c r="M121" i="5"/>
  <c r="F132" i="1" s="1"/>
  <c r="P145" i="5"/>
  <c r="G157" i="1" s="1"/>
  <c r="J255" i="5"/>
  <c r="E279" i="1" s="1"/>
  <c r="AK129" i="5"/>
  <c r="N140" i="1" s="1"/>
  <c r="AK407" i="5"/>
  <c r="N453" i="1" s="1"/>
  <c r="AH559" i="5"/>
  <c r="M627" i="1" s="1"/>
  <c r="AB202" i="5"/>
  <c r="K219" i="1" s="1"/>
  <c r="AB414" i="5"/>
  <c r="K461" i="1" s="1"/>
  <c r="V129" i="5"/>
  <c r="I140" i="1" s="1"/>
  <c r="V145" i="5"/>
  <c r="I157" i="1" s="1"/>
  <c r="M348" i="5"/>
  <c r="F386" i="1" s="1"/>
  <c r="J627" i="5"/>
  <c r="E703" i="1" s="1"/>
  <c r="V296" i="5"/>
  <c r="I334" i="1" s="1"/>
  <c r="AB500" i="5"/>
  <c r="K563" i="1" s="1"/>
  <c r="AE239" i="5"/>
  <c r="L273" i="1" s="1"/>
  <c r="S246" i="5"/>
  <c r="H269" i="1" s="1"/>
  <c r="M340" i="5"/>
  <c r="F378" i="1" s="1"/>
  <c r="S399" i="5"/>
  <c r="H447" i="1" s="1"/>
  <c r="P466" i="5"/>
  <c r="G521" i="1" s="1"/>
  <c r="Y509" i="5"/>
  <c r="J571" i="1" s="1"/>
  <c r="AK560" i="5"/>
  <c r="N629" i="1" s="1"/>
  <c r="AE627" i="5"/>
  <c r="L703" i="1" s="1"/>
  <c r="S245" i="5"/>
  <c r="H267" i="1" s="1"/>
  <c r="AH399" i="5"/>
  <c r="M447" i="1" s="1"/>
  <c r="M466" i="5"/>
  <c r="F521" i="1" s="1"/>
  <c r="Y552" i="5"/>
  <c r="J622" i="1" s="1"/>
  <c r="Y619" i="5"/>
  <c r="J698" i="1" s="1"/>
  <c r="P662" i="5"/>
  <c r="G745" i="1" s="1"/>
  <c r="AK500" i="5"/>
  <c r="N563" i="1" s="1"/>
  <c r="S230" i="5"/>
  <c r="H254" i="1" s="1"/>
  <c r="Y414" i="5"/>
  <c r="J461" i="1" s="1"/>
  <c r="AE255" i="5"/>
  <c r="L279" i="1" s="1"/>
  <c r="Y356" i="5"/>
  <c r="J394" i="1" s="1"/>
  <c r="AH654" i="5"/>
  <c r="M738" i="1" s="1"/>
  <c r="AH137" i="5"/>
  <c r="M148" i="1" s="1"/>
  <c r="Y450" i="5"/>
  <c r="J505" i="1" s="1"/>
  <c r="V465" i="5"/>
  <c r="I520" i="1" s="1"/>
  <c r="AB677" i="5"/>
  <c r="K761" i="1" s="1"/>
  <c r="AB611" i="5"/>
  <c r="K688" i="1" s="1"/>
  <c r="P229" i="5"/>
  <c r="G252" i="1" s="1"/>
  <c r="M414" i="5"/>
  <c r="F461" i="1" s="1"/>
  <c r="AH500" i="5"/>
  <c r="M563" i="1" s="1"/>
  <c r="AK677" i="5"/>
  <c r="N761" i="1" s="1"/>
  <c r="V137" i="5"/>
  <c r="I148" i="1" s="1"/>
  <c r="AE204" i="5"/>
  <c r="L220" i="1" s="1"/>
  <c r="J282" i="5"/>
  <c r="E315" i="1" s="1"/>
  <c r="S129" i="5"/>
  <c r="H140" i="1" s="1"/>
  <c r="V255" i="5"/>
  <c r="I279" i="1" s="1"/>
  <c r="P507" i="5"/>
  <c r="G573" i="1" s="1"/>
  <c r="M627" i="5"/>
  <c r="F703" i="1" s="1"/>
  <c r="AB450" i="5"/>
  <c r="K505" i="1" s="1"/>
  <c r="J340" i="5"/>
  <c r="E378" i="1" s="1"/>
  <c r="M407" i="5"/>
  <c r="F453" i="1" s="1"/>
  <c r="J560" i="5"/>
  <c r="E629" i="1" s="1"/>
  <c r="AH627" i="5"/>
  <c r="M703" i="1" s="1"/>
  <c r="AB356" i="5"/>
  <c r="K394" i="1" s="1"/>
  <c r="M442" i="5"/>
  <c r="F497" i="1" s="1"/>
  <c r="J509" i="5"/>
  <c r="E571" i="1" s="1"/>
  <c r="AB560" i="5"/>
  <c r="K629" i="1" s="1"/>
  <c r="AK670" i="5"/>
  <c r="N750" i="1" s="1"/>
  <c r="P500" i="5"/>
  <c r="G563" i="1" s="1"/>
  <c r="Y305" i="5"/>
  <c r="J337" i="1" s="1"/>
  <c r="AH414" i="5"/>
  <c r="M461" i="1" s="1"/>
  <c r="J500" i="5"/>
  <c r="E563" i="1" s="1"/>
  <c r="AH129" i="5"/>
  <c r="M140" i="1" s="1"/>
  <c r="AE196" i="5"/>
  <c r="L212" i="1" s="1"/>
  <c r="M282" i="5"/>
  <c r="F315" i="1" s="1"/>
  <c r="P465" i="5"/>
  <c r="G520" i="1" s="1"/>
  <c r="P340" i="5"/>
  <c r="G378" i="1" s="1"/>
  <c r="AB661" i="5"/>
  <c r="K743" i="1" s="1"/>
  <c r="M415" i="5"/>
  <c r="F463" i="1" s="1"/>
  <c r="Y662" i="5"/>
  <c r="J745" i="1" s="1"/>
  <c r="AK296" i="5"/>
  <c r="N334" i="1" s="1"/>
  <c r="Y677" i="5"/>
  <c r="J761" i="1" s="1"/>
  <c r="AE465" i="5"/>
  <c r="L520" i="1" s="1"/>
  <c r="Y628" i="5"/>
  <c r="J705" i="1" s="1"/>
  <c r="AH449" i="5"/>
  <c r="M504" i="1" s="1"/>
  <c r="AE231" i="5"/>
  <c r="L255" i="1" s="1"/>
  <c r="V679" i="5"/>
  <c r="I762" i="1" s="1"/>
  <c r="AB234" i="5"/>
  <c r="K258" i="1" s="1"/>
  <c r="AB180" i="5"/>
  <c r="K197" i="1" s="1"/>
  <c r="P450" i="5"/>
  <c r="G505" i="1" s="1"/>
  <c r="AH196" i="5"/>
  <c r="M212" i="1" s="1"/>
  <c r="S400" i="5"/>
  <c r="H446" i="1" s="1"/>
  <c r="AH678" i="5"/>
  <c r="M760" i="1" s="1"/>
  <c r="S406" i="5"/>
  <c r="H450" i="1" s="1"/>
  <c r="AE195" i="5"/>
  <c r="L213" i="1" s="1"/>
  <c r="J188" i="5"/>
  <c r="E205" i="1" s="1"/>
  <c r="V231" i="5"/>
  <c r="I255" i="1" s="1"/>
  <c r="P612" i="5"/>
  <c r="G701" i="1" s="1"/>
  <c r="S671" i="5"/>
  <c r="H749" i="1" s="1"/>
  <c r="J239" i="5"/>
  <c r="E273" i="1" s="1"/>
  <c r="S494" i="5"/>
  <c r="H556" i="1" s="1"/>
  <c r="Y671" i="5"/>
  <c r="J749" i="1" s="1"/>
  <c r="AB441" i="5"/>
  <c r="K496" i="1" s="1"/>
  <c r="S196" i="5"/>
  <c r="H212" i="1" s="1"/>
  <c r="AK443" i="5"/>
  <c r="N498" i="1" s="1"/>
  <c r="AB612" i="5"/>
  <c r="K701" i="1" s="1"/>
  <c r="AB670" i="5"/>
  <c r="K750" i="1" s="1"/>
  <c r="S204" i="5"/>
  <c r="H220" i="1" s="1"/>
  <c r="AK138" i="5"/>
  <c r="N145" i="1" s="1"/>
  <c r="M517" i="5"/>
  <c r="F582" i="1" s="1"/>
  <c r="AH610" i="5"/>
  <c r="M687" i="1" s="1"/>
  <c r="AH247" i="5"/>
  <c r="M271" i="1" s="1"/>
  <c r="AB416" i="5"/>
  <c r="K462" i="1" s="1"/>
  <c r="AE494" i="5"/>
  <c r="L556" i="1" s="1"/>
  <c r="P183" i="5"/>
  <c r="G200" i="1" s="1"/>
  <c r="Y449" i="5"/>
  <c r="J504" i="1" s="1"/>
  <c r="AB408" i="5"/>
  <c r="K455" i="1" s="1"/>
  <c r="Y146" i="5"/>
  <c r="J158" i="1" s="1"/>
  <c r="V204" i="5"/>
  <c r="I220" i="1" s="1"/>
  <c r="S620" i="5"/>
  <c r="H694" i="1" s="1"/>
  <c r="AH679" i="5"/>
  <c r="M762" i="1" s="1"/>
  <c r="J406" i="5"/>
  <c r="E450" i="1" s="1"/>
  <c r="M390" i="5"/>
  <c r="F437" i="1" s="1"/>
  <c r="M231" i="5"/>
  <c r="F255" i="1" s="1"/>
  <c r="S138" i="5"/>
  <c r="H145" i="1" s="1"/>
  <c r="AK517" i="5"/>
  <c r="N582" i="1" s="1"/>
  <c r="P400" i="5"/>
  <c r="G446" i="1" s="1"/>
  <c r="AE443" i="5"/>
  <c r="L498" i="1" s="1"/>
  <c r="Y467" i="5"/>
  <c r="J522" i="1" s="1"/>
  <c r="AH553" i="5"/>
  <c r="M623" i="1" s="1"/>
  <c r="AH188" i="5"/>
  <c r="M205" i="1" s="1"/>
  <c r="S568" i="5"/>
  <c r="H637" i="1" s="1"/>
  <c r="S231" i="5"/>
  <c r="H255" i="1" s="1"/>
  <c r="J569" i="5"/>
  <c r="E638" i="1" s="1"/>
  <c r="AB129" i="5"/>
  <c r="K140" i="1" s="1"/>
  <c r="S255" i="5"/>
  <c r="H279" i="1" s="1"/>
  <c r="AK604" i="5"/>
  <c r="N681" i="1" s="1"/>
  <c r="V671" i="5"/>
  <c r="I749" i="1" s="1"/>
  <c r="V567" i="5"/>
  <c r="I633" i="1" s="1"/>
  <c r="P518" i="5"/>
  <c r="G580" i="1" s="1"/>
  <c r="M561" i="5"/>
  <c r="F630" i="1" s="1"/>
  <c r="AE183" i="5"/>
  <c r="AK441" i="5"/>
  <c r="N496" i="1" s="1"/>
  <c r="Y231" i="5"/>
  <c r="J255" i="1" s="1"/>
  <c r="P663" i="5"/>
  <c r="G746" i="1" s="1"/>
  <c r="J610" i="5"/>
  <c r="E687" i="1" s="1"/>
  <c r="S298" i="5"/>
  <c r="H328" i="1" s="1"/>
  <c r="M408" i="5"/>
  <c r="F455" i="1" s="1"/>
  <c r="AB604" i="5"/>
  <c r="K681" i="1" s="1"/>
  <c r="Y122" i="5"/>
  <c r="J134" i="1" s="1"/>
  <c r="AB204" i="5"/>
  <c r="K220" i="1" s="1"/>
  <c r="P132" i="5"/>
  <c r="G143" i="1" s="1"/>
  <c r="S135" i="5"/>
  <c r="H147" i="1" s="1"/>
  <c r="AE138" i="5"/>
  <c r="L145" i="1" s="1"/>
  <c r="S181" i="5"/>
  <c r="H199" i="1" s="1"/>
  <c r="M232" i="5"/>
  <c r="F256" i="1" s="1"/>
  <c r="S148" i="5"/>
  <c r="H156" i="1" s="1"/>
  <c r="AH255" i="5"/>
  <c r="M279" i="1" s="1"/>
  <c r="V467" i="5"/>
  <c r="I522" i="1" s="1"/>
  <c r="M679" i="5"/>
  <c r="F762" i="1" s="1"/>
  <c r="AK610" i="5"/>
  <c r="N687" i="1" s="1"/>
  <c r="P138" i="5"/>
  <c r="G145" i="1" s="1"/>
  <c r="AH282" i="5"/>
  <c r="M315" i="1" s="1"/>
  <c r="P459" i="5"/>
  <c r="G514" i="1" s="1"/>
  <c r="M502" i="5"/>
  <c r="F566" i="1" s="1"/>
  <c r="AH234" i="5"/>
  <c r="M258" i="1" s="1"/>
  <c r="AK248" i="5"/>
  <c r="N270" i="1" s="1"/>
  <c r="Y349" i="5"/>
  <c r="J388" i="1" s="1"/>
  <c r="AB392" i="5"/>
  <c r="K439" i="1" s="1"/>
  <c r="S339" i="5"/>
  <c r="H377" i="1" s="1"/>
  <c r="AH240" i="5"/>
  <c r="M262" i="1" s="1"/>
  <c r="AE298" i="5"/>
  <c r="L328" i="1" s="1"/>
  <c r="V341" i="5"/>
  <c r="I380" i="1" s="1"/>
  <c r="AE620" i="5"/>
  <c r="L694" i="1" s="1"/>
  <c r="J306" i="5"/>
  <c r="E339" i="1" s="1"/>
  <c r="V414" i="5"/>
  <c r="I461" i="1" s="1"/>
  <c r="AH231" i="5"/>
  <c r="M255" i="1" s="1"/>
  <c r="J298" i="5"/>
  <c r="E328" i="1" s="1"/>
  <c r="P553" i="5"/>
  <c r="G623" i="1" s="1"/>
  <c r="AK577" i="5"/>
  <c r="N646" i="1" s="1"/>
  <c r="AK620" i="5"/>
  <c r="N694" i="1" s="1"/>
  <c r="Y663" i="5"/>
  <c r="J746" i="1" s="1"/>
  <c r="V493" i="5"/>
  <c r="I557" i="1" s="1"/>
  <c r="M510" i="5"/>
  <c r="F574" i="1" s="1"/>
  <c r="M406" i="5"/>
  <c r="F450" i="1" s="1"/>
  <c r="AB357" i="5"/>
  <c r="S342" i="5"/>
  <c r="H381" i="1" s="1"/>
  <c r="V618" i="5"/>
  <c r="I695" i="1" s="1"/>
  <c r="AB231" i="5"/>
  <c r="K255" i="1" s="1"/>
  <c r="P129" i="5"/>
  <c r="G140" i="1" s="1"/>
  <c r="AK282" i="5"/>
  <c r="N315" i="1" s="1"/>
  <c r="AK400" i="5"/>
  <c r="N446" i="1" s="1"/>
  <c r="S443" i="5"/>
  <c r="H498" i="1" s="1"/>
  <c r="AK553" i="5"/>
  <c r="N623" i="1" s="1"/>
  <c r="J679" i="5"/>
  <c r="E762" i="1" s="1"/>
  <c r="V406" i="5"/>
  <c r="I450" i="1" s="1"/>
  <c r="M610" i="5"/>
  <c r="F687" i="1" s="1"/>
  <c r="AB348" i="5"/>
  <c r="AK188" i="5"/>
  <c r="N205" i="1" s="1"/>
  <c r="J467" i="5"/>
  <c r="E522" i="1" s="1"/>
  <c r="S610" i="5"/>
  <c r="H687" i="1" s="1"/>
  <c r="M138" i="5"/>
  <c r="F145" i="1" s="1"/>
  <c r="J173" i="5"/>
  <c r="E191" i="1" s="1"/>
  <c r="Y137" i="5"/>
  <c r="J148" i="1" s="1"/>
  <c r="AH416" i="5"/>
  <c r="M462" i="1" s="1"/>
  <c r="AH459" i="5"/>
  <c r="M514" i="1" s="1"/>
  <c r="J628" i="5"/>
  <c r="E705" i="1" s="1"/>
  <c r="AH183" i="5"/>
  <c r="M200" i="1" s="1"/>
  <c r="AH194" i="5"/>
  <c r="M209" i="1" s="1"/>
  <c r="M197" i="5"/>
  <c r="F214" i="1" s="1"/>
  <c r="S248" i="5"/>
  <c r="H270" i="1" s="1"/>
  <c r="AH518" i="5"/>
  <c r="M580" i="1" s="1"/>
  <c r="J604" i="5"/>
  <c r="E681" i="1" s="1"/>
  <c r="AH304" i="5"/>
  <c r="M338" i="1" s="1"/>
  <c r="S561" i="5"/>
  <c r="H630" i="1" s="1"/>
  <c r="J194" i="5"/>
  <c r="E209" i="1" s="1"/>
  <c r="Y567" i="5"/>
  <c r="J633" i="1" s="1"/>
  <c r="V365" i="5"/>
  <c r="I403" i="1" s="1"/>
  <c r="J414" i="5"/>
  <c r="E461" i="1" s="1"/>
  <c r="M357" i="5"/>
  <c r="F395" i="1" s="1"/>
  <c r="AB406" i="5"/>
  <c r="K450" i="1" s="1"/>
  <c r="AH611" i="5"/>
  <c r="M688" i="1" s="1"/>
  <c r="V577" i="5"/>
  <c r="I646" i="1" s="1"/>
  <c r="J132" i="5"/>
  <c r="E143" i="1" s="1"/>
  <c r="M135" i="5"/>
  <c r="F147" i="1" s="1"/>
  <c r="AB627" i="5"/>
  <c r="K703" i="1" s="1"/>
  <c r="M196" i="5"/>
  <c r="F212" i="1" s="1"/>
  <c r="M577" i="5"/>
  <c r="F646" i="1" s="1"/>
  <c r="AK237" i="5"/>
  <c r="N261" i="1" s="1"/>
  <c r="AE282" i="5"/>
  <c r="L315" i="1" s="1"/>
  <c r="AK357" i="5"/>
  <c r="N395" i="1" s="1"/>
  <c r="M392" i="5"/>
  <c r="F439" i="1" s="1"/>
  <c r="S416" i="5"/>
  <c r="H462" i="1" s="1"/>
  <c r="AH612" i="5"/>
  <c r="M701" i="1" s="1"/>
  <c r="AH567" i="5"/>
  <c r="M633" i="1" s="1"/>
  <c r="P677" i="5"/>
  <c r="G761" i="1" s="1"/>
  <c r="P255" i="5"/>
  <c r="G279" i="1" s="1"/>
  <c r="AH306" i="5"/>
  <c r="M339" i="1" s="1"/>
  <c r="P494" i="5"/>
  <c r="G556" i="1" s="1"/>
  <c r="AK183" i="5"/>
  <c r="N200" i="1" s="1"/>
  <c r="P282" i="5"/>
  <c r="G315" i="1" s="1"/>
  <c r="V459" i="5"/>
  <c r="I514" i="1" s="1"/>
  <c r="AE655" i="5"/>
  <c r="L737" i="1" s="1"/>
  <c r="AK197" i="5"/>
  <c r="N214" i="1" s="1"/>
  <c r="P349" i="5"/>
  <c r="G388" i="1" s="1"/>
  <c r="P408" i="5"/>
  <c r="G455" i="1" s="1"/>
  <c r="AB518" i="5"/>
  <c r="K580" i="1" s="1"/>
  <c r="AB183" i="5"/>
  <c r="K200" i="1" s="1"/>
  <c r="AK339" i="5"/>
  <c r="N377" i="1" s="1"/>
  <c r="Y409" i="5"/>
  <c r="J456" i="1" s="1"/>
  <c r="P414" i="5"/>
  <c r="G461" i="1" s="1"/>
  <c r="AK365" i="5"/>
  <c r="N403" i="1" s="1"/>
  <c r="AB451" i="5"/>
  <c r="K506" i="1" s="1"/>
  <c r="AK518" i="5"/>
  <c r="N580" i="1" s="1"/>
  <c r="AB553" i="5"/>
  <c r="K623" i="1" s="1"/>
  <c r="V620" i="5"/>
  <c r="I694" i="1" s="1"/>
  <c r="M663" i="5"/>
  <c r="F746" i="1" s="1"/>
  <c r="J304" i="5"/>
  <c r="E338" i="1" s="1"/>
  <c r="AK122" i="5"/>
  <c r="N134" i="1" s="1"/>
  <c r="AB296" i="5"/>
  <c r="K334" i="1" s="1"/>
  <c r="Y204" i="5"/>
  <c r="J220" i="1" s="1"/>
  <c r="P443" i="5"/>
  <c r="G498" i="1" s="1"/>
  <c r="S577" i="5"/>
  <c r="H646" i="1" s="1"/>
  <c r="AH620" i="5"/>
  <c r="M694" i="1" s="1"/>
  <c r="AE304" i="5"/>
  <c r="L338" i="1" s="1"/>
  <c r="V196" i="5"/>
  <c r="I212" i="1" s="1"/>
  <c r="S290" i="5"/>
  <c r="H324" i="1" s="1"/>
  <c r="AE400" i="5"/>
  <c r="L446" i="1" s="1"/>
  <c r="AE467" i="5"/>
  <c r="L522" i="1" s="1"/>
  <c r="S569" i="5"/>
  <c r="AE679" i="5"/>
  <c r="L762" i="1" s="1"/>
  <c r="AK181" i="5"/>
  <c r="N199" i="1" s="1"/>
  <c r="J248" i="5"/>
  <c r="E270" i="1" s="1"/>
  <c r="V349" i="5"/>
  <c r="I388" i="1" s="1"/>
  <c r="J416" i="5"/>
  <c r="E462" i="1" s="1"/>
  <c r="J567" i="5"/>
  <c r="E633" i="1" s="1"/>
  <c r="J197" i="5"/>
  <c r="E214" i="1" s="1"/>
  <c r="Y180" i="5"/>
  <c r="J197" i="1" s="1"/>
  <c r="S282" i="5"/>
  <c r="H315" i="1" s="1"/>
  <c r="Y400" i="5"/>
  <c r="J446" i="1" s="1"/>
  <c r="J459" i="5"/>
  <c r="E514" i="1" s="1"/>
  <c r="AK655" i="5"/>
  <c r="N737" i="1" s="1"/>
  <c r="M234" i="5"/>
  <c r="F258" i="1" s="1"/>
  <c r="V237" i="5"/>
  <c r="I261" i="1" s="1"/>
  <c r="P406" i="5"/>
  <c r="G450" i="1" s="1"/>
  <c r="V121" i="5"/>
  <c r="I132" i="1" s="1"/>
  <c r="P416" i="5"/>
  <c r="G462" i="1" s="1"/>
  <c r="S604" i="5"/>
  <c r="H681" i="1" s="1"/>
  <c r="M183" i="5"/>
  <c r="F200" i="1" s="1"/>
  <c r="AE146" i="5"/>
  <c r="L158" i="1" s="1"/>
  <c r="Y334" i="5"/>
  <c r="J372" i="1" s="1"/>
  <c r="J562" i="5"/>
  <c r="E631" i="1" s="1"/>
  <c r="S465" i="5"/>
  <c r="Y232" i="5"/>
  <c r="J256" i="1" s="1"/>
  <c r="AE408" i="5"/>
  <c r="L455" i="1" s="1"/>
  <c r="S183" i="5"/>
  <c r="H200" i="1" s="1"/>
  <c r="AH299" i="5"/>
  <c r="M333" i="1" s="1"/>
  <c r="AK495" i="5"/>
  <c r="N558" i="1" s="1"/>
  <c r="Y183" i="5"/>
  <c r="J200" i="1" s="1"/>
  <c r="AK468" i="5"/>
  <c r="N523" i="1" s="1"/>
  <c r="AH685" i="5"/>
  <c r="M768" i="1" s="1"/>
  <c r="J620" i="5"/>
  <c r="E694" i="1" s="1"/>
  <c r="J146" i="5"/>
  <c r="E158" i="1" s="1"/>
  <c r="M239" i="5"/>
  <c r="F273" i="1" s="1"/>
  <c r="S280" i="5"/>
  <c r="H313" i="1" s="1"/>
  <c r="AH398" i="5"/>
  <c r="M441" i="1" s="1"/>
  <c r="S189" i="5"/>
  <c r="H206" i="1" s="1"/>
  <c r="Y283" i="5"/>
  <c r="J316" i="1" s="1"/>
  <c r="S307" i="5"/>
  <c r="H340" i="1" s="1"/>
  <c r="V393" i="5"/>
  <c r="I440" i="1" s="1"/>
  <c r="AK123" i="5"/>
  <c r="N133" i="1" s="1"/>
  <c r="AE459" i="5"/>
  <c r="L514" i="1" s="1"/>
  <c r="AK194" i="5"/>
  <c r="N209" i="1" s="1"/>
  <c r="AB189" i="5"/>
  <c r="K206" i="1" s="1"/>
  <c r="AB350" i="5"/>
  <c r="K389" i="1" s="1"/>
  <c r="J680" i="5"/>
  <c r="E763" i="1" s="1"/>
  <c r="Y679" i="5"/>
  <c r="J762" i="1" s="1"/>
  <c r="AH409" i="5"/>
  <c r="M456" i="1" s="1"/>
  <c r="AE186" i="5"/>
  <c r="L201" i="1" s="1"/>
  <c r="V139" i="5"/>
  <c r="I149" i="1" s="1"/>
  <c r="J386" i="5"/>
  <c r="E433" i="1" s="1"/>
  <c r="P575" i="5"/>
  <c r="G645" i="1" s="1"/>
  <c r="P365" i="5"/>
  <c r="G403" i="1" s="1"/>
  <c r="AB409" i="5"/>
  <c r="K456" i="1" s="1"/>
  <c r="S629" i="5"/>
  <c r="H706" i="1" s="1"/>
  <c r="P604" i="5"/>
  <c r="G681" i="1" s="1"/>
  <c r="AH138" i="5"/>
  <c r="M145" i="1" s="1"/>
  <c r="V554" i="5"/>
  <c r="I624" i="1" s="1"/>
  <c r="AK280" i="5"/>
  <c r="N313" i="1" s="1"/>
  <c r="Y602" i="5"/>
  <c r="J679" i="1" s="1"/>
  <c r="AH197" i="5"/>
  <c r="M214" i="1" s="1"/>
  <c r="J307" i="5"/>
  <c r="E340" i="1" s="1"/>
  <c r="AK460" i="5"/>
  <c r="N512" i="1" s="1"/>
  <c r="AK363" i="5"/>
  <c r="N401" i="1" s="1"/>
  <c r="M669" i="5"/>
  <c r="F754" i="1" s="1"/>
  <c r="M416" i="5"/>
  <c r="F462" i="1" s="1"/>
  <c r="J234" i="5"/>
  <c r="E258" i="1" s="1"/>
  <c r="P307" i="5"/>
  <c r="G340" i="1" s="1"/>
  <c r="M519" i="5"/>
  <c r="F581" i="1" s="1"/>
  <c r="M546" i="5"/>
  <c r="F616" i="1" s="1"/>
  <c r="P461" i="5"/>
  <c r="G517" i="1" s="1"/>
  <c r="S605" i="5"/>
  <c r="H685" i="1" s="1"/>
  <c r="J408" i="5"/>
  <c r="E455" i="1" s="1"/>
  <c r="V181" i="5"/>
  <c r="I199" i="1" s="1"/>
  <c r="AK342" i="5"/>
  <c r="N381" i="1" s="1"/>
  <c r="P613" i="5"/>
  <c r="G689" i="1" s="1"/>
  <c r="V672" i="5"/>
  <c r="I758" i="1" s="1"/>
  <c r="AB191" i="5"/>
  <c r="K207" i="1" s="1"/>
  <c r="J618" i="5"/>
  <c r="E695" i="1" s="1"/>
  <c r="V518" i="5"/>
  <c r="I580" i="1" s="1"/>
  <c r="V232" i="5"/>
  <c r="I256" i="1" s="1"/>
  <c r="M291" i="5"/>
  <c r="F330" i="1" s="1"/>
  <c r="V460" i="5"/>
  <c r="I512" i="1" s="1"/>
  <c r="Y621" i="5"/>
  <c r="J690" i="1" s="1"/>
  <c r="AH253" i="5"/>
  <c r="M277" i="1" s="1"/>
  <c r="J518" i="5"/>
  <c r="E580" i="1" s="1"/>
  <c r="J232" i="5"/>
  <c r="E256" i="1" s="1"/>
  <c r="J503" i="5"/>
  <c r="E565" i="1" s="1"/>
  <c r="S546" i="5"/>
  <c r="H616" i="1" s="1"/>
  <c r="AB363" i="5"/>
  <c r="K401" i="1" s="1"/>
  <c r="AB459" i="5"/>
  <c r="K514" i="1" s="1"/>
  <c r="S237" i="5"/>
  <c r="H261" i="1" s="1"/>
  <c r="AH417" i="5"/>
  <c r="M464" i="1" s="1"/>
  <c r="S547" i="5"/>
  <c r="H618" i="1" s="1"/>
  <c r="AE253" i="5"/>
  <c r="L277" i="1" s="1"/>
  <c r="Y127" i="5"/>
  <c r="J138" i="1" s="1"/>
  <c r="S602" i="5"/>
  <c r="H679" i="1" s="1"/>
  <c r="Y451" i="5"/>
  <c r="J506" i="1" s="1"/>
  <c r="AK350" i="5"/>
  <c r="N389" i="1" s="1"/>
  <c r="P409" i="5"/>
  <c r="G456" i="1" s="1"/>
  <c r="P452" i="5"/>
  <c r="G508" i="1" s="1"/>
  <c r="S519" i="5"/>
  <c r="H581" i="1" s="1"/>
  <c r="AH680" i="5"/>
  <c r="M763" i="1" s="1"/>
  <c r="AH258" i="5"/>
  <c r="M281" i="1" s="1"/>
  <c r="M363" i="5"/>
  <c r="F401" i="1" s="1"/>
  <c r="AH123" i="5"/>
  <c r="M133" i="1" s="1"/>
  <c r="AH365" i="5"/>
  <c r="M403" i="1" s="1"/>
  <c r="AB495" i="5"/>
  <c r="K558" i="1" s="1"/>
  <c r="AB629" i="5"/>
  <c r="K706" i="1" s="1"/>
  <c r="V621" i="5"/>
  <c r="I690" i="1" s="1"/>
  <c r="J621" i="5"/>
  <c r="E690" i="1" s="1"/>
  <c r="Y393" i="5"/>
  <c r="J440" i="1" s="1"/>
  <c r="AK546" i="5"/>
  <c r="N616" i="1" s="1"/>
  <c r="M656" i="5"/>
  <c r="F739" i="1" s="1"/>
  <c r="Y680" i="5"/>
  <c r="J763" i="1" s="1"/>
  <c r="J253" i="5"/>
  <c r="E277" i="1" s="1"/>
  <c r="AK685" i="5"/>
  <c r="N768" i="1" s="1"/>
  <c r="AK253" i="5"/>
  <c r="N277" i="1" s="1"/>
  <c r="AK127" i="5"/>
  <c r="N138" i="1" s="1"/>
  <c r="S283" i="5"/>
  <c r="H316" i="1" s="1"/>
  <c r="AB417" i="5"/>
  <c r="K464" i="1" s="1"/>
  <c r="AB562" i="5"/>
  <c r="K631" i="1" s="1"/>
  <c r="AE613" i="5"/>
  <c r="L689" i="1" s="1"/>
  <c r="J656" i="5"/>
  <c r="E739" i="1" s="1"/>
  <c r="V680" i="5"/>
  <c r="I763" i="1" s="1"/>
  <c r="S258" i="5"/>
  <c r="H281" i="1" s="1"/>
  <c r="AE131" i="5"/>
  <c r="L141" i="1" s="1"/>
  <c r="M256" i="5"/>
  <c r="F280" i="1" s="1"/>
  <c r="V495" i="5"/>
  <c r="I558" i="1" s="1"/>
  <c r="Y519" i="5"/>
  <c r="J581" i="1" s="1"/>
  <c r="S562" i="5"/>
  <c r="H631" i="1" s="1"/>
  <c r="V613" i="5"/>
  <c r="I689" i="1" s="1"/>
  <c r="S656" i="5"/>
  <c r="H739" i="1" s="1"/>
  <c r="S186" i="5"/>
  <c r="H201" i="1" s="1"/>
  <c r="M334" i="5"/>
  <c r="F372" i="1" s="1"/>
  <c r="Y468" i="5"/>
  <c r="J523" i="1" s="1"/>
  <c r="AB554" i="5"/>
  <c r="K624" i="1" s="1"/>
  <c r="P127" i="5"/>
  <c r="G138" i="1" s="1"/>
  <c r="M280" i="5"/>
  <c r="F313" i="1" s="1"/>
  <c r="AE604" i="5"/>
  <c r="L681" i="1" s="1"/>
  <c r="M664" i="5"/>
  <c r="F747" i="1" s="1"/>
  <c r="J398" i="5"/>
  <c r="E441" i="1" s="1"/>
  <c r="AE188" i="5"/>
  <c r="AK393" i="5"/>
  <c r="N440" i="1" s="1"/>
  <c r="Y503" i="5"/>
  <c r="J565" i="1" s="1"/>
  <c r="S621" i="5"/>
  <c r="H690" i="1" s="1"/>
  <c r="S664" i="5"/>
  <c r="H747" i="1" s="1"/>
  <c r="V140" i="5"/>
  <c r="I150" i="1" s="1"/>
  <c r="P669" i="5"/>
  <c r="G754" i="1" s="1"/>
  <c r="P358" i="5"/>
  <c r="G396" i="1" s="1"/>
  <c r="S390" i="5"/>
  <c r="H437" i="1" s="1"/>
  <c r="AB232" i="5"/>
  <c r="K256" i="1" s="1"/>
  <c r="AE291" i="5"/>
  <c r="L330" i="1" s="1"/>
  <c r="AH460" i="5"/>
  <c r="M512" i="1" s="1"/>
  <c r="AB258" i="5"/>
  <c r="K281" i="1" s="1"/>
  <c r="AE669" i="5"/>
  <c r="L754" i="1" s="1"/>
  <c r="AE283" i="5"/>
  <c r="L316" i="1" s="1"/>
  <c r="AK307" i="5"/>
  <c r="N340" i="1" s="1"/>
  <c r="AE393" i="5"/>
  <c r="L440" i="1" s="1"/>
  <c r="V562" i="5"/>
  <c r="I631" i="1" s="1"/>
  <c r="AH656" i="5"/>
  <c r="M739" i="1" s="1"/>
  <c r="AB349" i="5"/>
  <c r="K388" i="1" s="1"/>
  <c r="Y299" i="5"/>
  <c r="J333" i="1" s="1"/>
  <c r="P444" i="5"/>
  <c r="G499" i="1" s="1"/>
  <c r="V605" i="5"/>
  <c r="I685" i="1" s="1"/>
  <c r="AK349" i="5"/>
  <c r="N388" i="1" s="1"/>
  <c r="P342" i="5"/>
  <c r="G381" i="1" s="1"/>
  <c r="V468" i="5"/>
  <c r="I523" i="1" s="1"/>
  <c r="AK511" i="5"/>
  <c r="J672" i="5"/>
  <c r="E758" i="1" s="1"/>
  <c r="P191" i="5"/>
  <c r="G207" i="1" s="1"/>
  <c r="AE130" i="5"/>
  <c r="L142" i="1" s="1"/>
  <c r="J240" i="5"/>
  <c r="E262" i="1" s="1"/>
  <c r="Y401" i="5"/>
  <c r="J449" i="1" s="1"/>
  <c r="AE546" i="5"/>
  <c r="L616" i="1" s="1"/>
  <c r="AH621" i="5"/>
  <c r="M690" i="1" s="1"/>
  <c r="P664" i="5"/>
  <c r="G747" i="1" s="1"/>
  <c r="P280" i="5"/>
  <c r="G313" i="1" s="1"/>
  <c r="Y140" i="5"/>
  <c r="J150" i="1" s="1"/>
  <c r="M123" i="5"/>
  <c r="F133" i="1" s="1"/>
  <c r="M468" i="5"/>
  <c r="F523" i="1" s="1"/>
  <c r="S453" i="5"/>
  <c r="H507" i="1" s="1"/>
  <c r="P146" i="5"/>
  <c r="G158" i="1" s="1"/>
  <c r="P347" i="5"/>
  <c r="G385" i="1" s="1"/>
  <c r="Y553" i="5"/>
  <c r="J623" i="1" s="1"/>
  <c r="AE444" i="5"/>
  <c r="L499" i="1" s="1"/>
  <c r="J460" i="5"/>
  <c r="E512" i="1" s="1"/>
  <c r="AB664" i="5"/>
  <c r="K747" i="1" s="1"/>
  <c r="M140" i="5"/>
  <c r="F150" i="1" s="1"/>
  <c r="J283" i="5"/>
  <c r="E316" i="1" s="1"/>
  <c r="V307" i="5"/>
  <c r="I340" i="1" s="1"/>
  <c r="AK417" i="5"/>
  <c r="N464" i="1" s="1"/>
  <c r="P546" i="5"/>
  <c r="G616" i="1" s="1"/>
  <c r="AE656" i="5"/>
  <c r="L739" i="1" s="1"/>
  <c r="M253" i="5"/>
  <c r="F277" i="1" s="1"/>
  <c r="Y365" i="5"/>
  <c r="J403" i="1" s="1"/>
  <c r="V173" i="5"/>
  <c r="I191" i="1" s="1"/>
  <c r="AE342" i="5"/>
  <c r="L381" i="1" s="1"/>
  <c r="AH629" i="5"/>
  <c r="M706" i="1" s="1"/>
  <c r="AH186" i="5"/>
  <c r="M201" i="1" s="1"/>
  <c r="Y123" i="5"/>
  <c r="J133" i="1" s="1"/>
  <c r="AK392" i="5"/>
  <c r="N439" i="1" s="1"/>
  <c r="AH173" i="5"/>
  <c r="M191" i="1" s="1"/>
  <c r="AB452" i="5"/>
  <c r="K508" i="1" s="1"/>
  <c r="V519" i="5"/>
  <c r="I581" i="1" s="1"/>
  <c r="P629" i="5"/>
  <c r="G706" i="1" s="1"/>
  <c r="P672" i="5"/>
  <c r="G758" i="1" s="1"/>
  <c r="AK612" i="5"/>
  <c r="N701" i="1" s="1"/>
  <c r="V248" i="5"/>
  <c r="I270" i="1" s="1"/>
  <c r="AH444" i="5"/>
  <c r="M499" i="1" s="1"/>
  <c r="AH468" i="5"/>
  <c r="M523" i="1" s="1"/>
  <c r="J554" i="5"/>
  <c r="E624" i="1" s="1"/>
  <c r="AB605" i="5"/>
  <c r="K685" i="1" s="1"/>
  <c r="J629" i="5"/>
  <c r="E706" i="1" s="1"/>
  <c r="Y145" i="5"/>
  <c r="J157" i="1" s="1"/>
  <c r="V359" i="5"/>
  <c r="I398" i="1" s="1"/>
  <c r="AB280" i="5"/>
  <c r="K313" i="1" s="1"/>
  <c r="AH453" i="5"/>
  <c r="M507" i="1" s="1"/>
  <c r="AB398" i="5"/>
  <c r="K441" i="1" s="1"/>
  <c r="M139" i="5"/>
  <c r="F149" i="1" s="1"/>
  <c r="AB563" i="5"/>
  <c r="K634" i="1" s="1"/>
  <c r="AB570" i="5"/>
  <c r="K639" i="1" s="1"/>
  <c r="AB669" i="5"/>
  <c r="K754" i="1" s="1"/>
  <c r="AK284" i="5"/>
  <c r="N317" i="1" s="1"/>
  <c r="M299" i="5"/>
  <c r="F333" i="1" s="1"/>
  <c r="Y605" i="5"/>
  <c r="J685" i="1" s="1"/>
  <c r="J410" i="5"/>
  <c r="E457" i="1" s="1"/>
  <c r="AH347" i="5"/>
  <c r="M385" i="1" s="1"/>
  <c r="AH335" i="5"/>
  <c r="M373" i="1" s="1"/>
  <c r="P181" i="5"/>
  <c r="G199" i="1" s="1"/>
  <c r="AE508" i="5"/>
  <c r="L570" i="1" s="1"/>
  <c r="AB253" i="5"/>
  <c r="K277" i="1" s="1"/>
  <c r="Y402" i="5"/>
  <c r="J448" i="1" s="1"/>
  <c r="J496" i="5"/>
  <c r="E559" i="1" s="1"/>
  <c r="Y673" i="5"/>
  <c r="J757" i="1" s="1"/>
  <c r="AE657" i="5"/>
  <c r="L740" i="1" s="1"/>
  <c r="U36" i="5"/>
  <c r="AJ22" i="5"/>
  <c r="J665" i="5"/>
  <c r="E748" i="1" s="1"/>
  <c r="AK445" i="5"/>
  <c r="N500" i="1" s="1"/>
  <c r="AK673" i="5"/>
  <c r="N757" i="1" s="1"/>
  <c r="Y147" i="5"/>
  <c r="J160" i="1" s="1"/>
  <c r="AB233" i="5"/>
  <c r="K257" i="1" s="1"/>
  <c r="AK386" i="5"/>
  <c r="N433" i="1" s="1"/>
  <c r="AH562" i="5"/>
  <c r="M631" i="1" s="1"/>
  <c r="AB190" i="5"/>
  <c r="K208" i="1" s="1"/>
  <c r="S300" i="5"/>
  <c r="H331" i="1" s="1"/>
  <c r="M343" i="5"/>
  <c r="F382" i="1" s="1"/>
  <c r="V386" i="5"/>
  <c r="I433" i="1" s="1"/>
  <c r="V182" i="5"/>
  <c r="I198" i="1" s="1"/>
  <c r="S233" i="5"/>
  <c r="H257" i="1" s="1"/>
  <c r="J300" i="5"/>
  <c r="E331" i="1" s="1"/>
  <c r="AH520" i="5"/>
  <c r="M585" i="1" s="1"/>
  <c r="Y292" i="5"/>
  <c r="J323" i="1" s="1"/>
  <c r="X12" i="5"/>
  <c r="AK519" i="5"/>
  <c r="N581" i="1" s="1"/>
  <c r="AJ15" i="5"/>
  <c r="S284" i="5"/>
  <c r="H317" i="1" s="1"/>
  <c r="AE672" i="5"/>
  <c r="L758" i="1" s="1"/>
  <c r="AH174" i="5"/>
  <c r="M190" i="1" s="1"/>
  <c r="AK351" i="5"/>
  <c r="N393" i="1" s="1"/>
  <c r="J445" i="5"/>
  <c r="E500" i="1" s="1"/>
  <c r="AA28" i="5"/>
  <c r="AK256" i="5"/>
  <c r="N280" i="1" s="1"/>
  <c r="M562" i="5"/>
  <c r="F631" i="1" s="1"/>
  <c r="AH410" i="5"/>
  <c r="M457" i="1" s="1"/>
  <c r="AB547" i="5"/>
  <c r="K618" i="1" s="1"/>
  <c r="J681" i="5"/>
  <c r="E764" i="1" s="1"/>
  <c r="AB307" i="5"/>
  <c r="K340" i="1" s="1"/>
  <c r="Y613" i="5"/>
  <c r="J689" i="1" s="1"/>
  <c r="AK669" i="5"/>
  <c r="N754" i="1" s="1"/>
  <c r="S241" i="5"/>
  <c r="H263" i="1" s="1"/>
  <c r="AH284" i="5"/>
  <c r="M317" i="1" s="1"/>
  <c r="M410" i="5"/>
  <c r="F457" i="1" s="1"/>
  <c r="I26" i="5"/>
  <c r="AE197" i="5"/>
  <c r="L214" i="1" s="1"/>
  <c r="Y139" i="5"/>
  <c r="J149" i="1" s="1"/>
  <c r="S681" i="5"/>
  <c r="H764" i="1" s="1"/>
  <c r="AJ20" i="5"/>
  <c r="R37" i="5"/>
  <c r="O33" i="5"/>
  <c r="J669" i="5"/>
  <c r="E754" i="1" s="1"/>
  <c r="AE445" i="5"/>
  <c r="L500" i="1" s="1"/>
  <c r="V174" i="5"/>
  <c r="I190" i="1" s="1"/>
  <c r="J673" i="5"/>
  <c r="E757" i="1" s="1"/>
  <c r="V241" i="5"/>
  <c r="I263" i="1" s="1"/>
  <c r="AE410" i="5"/>
  <c r="L457" i="1" s="1"/>
  <c r="S665" i="5"/>
  <c r="H748" i="1" s="1"/>
  <c r="M342" i="5"/>
  <c r="F381" i="1" s="1"/>
  <c r="J147" i="5"/>
  <c r="E160" i="1" s="1"/>
  <c r="AK283" i="5"/>
  <c r="N316" i="1" s="1"/>
  <c r="AH461" i="5"/>
  <c r="M517" i="1" s="1"/>
  <c r="AE359" i="5"/>
  <c r="L398" i="1" s="1"/>
  <c r="V308" i="5"/>
  <c r="I342" i="1" s="1"/>
  <c r="J257" i="5"/>
  <c r="E282" i="1" s="1"/>
  <c r="P563" i="5"/>
  <c r="G634" i="1" s="1"/>
  <c r="O36" i="5"/>
  <c r="X29" i="5"/>
  <c r="U31" i="5"/>
  <c r="AJ12" i="5"/>
  <c r="I29" i="5"/>
  <c r="AB139" i="5"/>
  <c r="K149" i="1" s="1"/>
  <c r="Y461" i="5"/>
  <c r="J517" i="1" s="1"/>
  <c r="I10" i="5"/>
  <c r="AA41" i="5"/>
  <c r="Y257" i="5"/>
  <c r="J282" i="1" s="1"/>
  <c r="O38" i="5"/>
  <c r="O12" i="5"/>
  <c r="AA13" i="5"/>
  <c r="X30" i="5"/>
  <c r="AK300" i="5"/>
  <c r="N331" i="1" s="1"/>
  <c r="AK249" i="5"/>
  <c r="N272" i="1" s="1"/>
  <c r="S359" i="5"/>
  <c r="H398" i="1" s="1"/>
  <c r="AH496" i="5"/>
  <c r="M559" i="1" s="1"/>
  <c r="AG36" i="5"/>
  <c r="V669" i="5"/>
  <c r="I754" i="1" s="1"/>
  <c r="AH469" i="5"/>
  <c r="M525" i="1" s="1"/>
  <c r="AE571" i="5"/>
  <c r="L641" i="1" s="1"/>
  <c r="P680" i="5"/>
  <c r="G763" i="1" s="1"/>
  <c r="Y198" i="5"/>
  <c r="J215" i="1" s="1"/>
  <c r="V249" i="5"/>
  <c r="I272" i="1" s="1"/>
  <c r="Y555" i="5"/>
  <c r="J625" i="1" s="1"/>
  <c r="AH669" i="5"/>
  <c r="AK147" i="5"/>
  <c r="N160" i="1" s="1"/>
  <c r="V547" i="5"/>
  <c r="I618" i="1" s="1"/>
  <c r="AG10" i="5"/>
  <c r="AA25" i="5"/>
  <c r="Y182" i="5"/>
  <c r="J198" i="1" s="1"/>
  <c r="AE147" i="5"/>
  <c r="L160" i="1" s="1"/>
  <c r="AG20" i="5"/>
  <c r="M182" i="5"/>
  <c r="F198" i="1" s="1"/>
  <c r="J292" i="5"/>
  <c r="E323" i="1" s="1"/>
  <c r="AK563" i="5"/>
  <c r="N634" i="1" s="1"/>
  <c r="AB198" i="5"/>
  <c r="K215" i="1" s="1"/>
  <c r="V284" i="5"/>
  <c r="AB665" i="5"/>
  <c r="K748" i="1" s="1"/>
  <c r="S409" i="5"/>
  <c r="M258" i="5"/>
  <c r="F281" i="1" s="1"/>
  <c r="AK131" i="5"/>
  <c r="N141" i="1" s="1"/>
  <c r="AH198" i="5"/>
  <c r="M215" i="1" s="1"/>
  <c r="AB249" i="5"/>
  <c r="K272" i="1" s="1"/>
  <c r="AH292" i="5"/>
  <c r="M323" i="1" s="1"/>
  <c r="AK335" i="5"/>
  <c r="N373" i="1" s="1"/>
  <c r="AH359" i="5"/>
  <c r="M398" i="1" s="1"/>
  <c r="V512" i="5"/>
  <c r="I567" i="1" s="1"/>
  <c r="AK630" i="5"/>
  <c r="N707" i="1" s="1"/>
  <c r="Y656" i="5"/>
  <c r="J739" i="1" s="1"/>
  <c r="S147" i="5"/>
  <c r="H160" i="1" s="1"/>
  <c r="M512" i="5"/>
  <c r="F567" i="1" s="1"/>
  <c r="S571" i="5"/>
  <c r="H641" i="1" s="1"/>
  <c r="U23" i="5"/>
  <c r="X10" i="5"/>
  <c r="O37" i="5"/>
  <c r="AJ14" i="5"/>
  <c r="X38" i="5"/>
  <c r="AB657" i="5"/>
  <c r="K740" i="1" s="1"/>
  <c r="AD22" i="5"/>
  <c r="M147" i="5"/>
  <c r="F160" i="1" s="1"/>
  <c r="I34" i="5"/>
  <c r="V292" i="5"/>
  <c r="I323" i="1" s="1"/>
  <c r="Y291" i="5"/>
  <c r="J330" i="1" s="1"/>
  <c r="M504" i="5"/>
  <c r="F572" i="1" s="1"/>
  <c r="S394" i="5"/>
  <c r="H443" i="1" s="1"/>
  <c r="M547" i="5"/>
  <c r="F618" i="1" s="1"/>
  <c r="Y665" i="5"/>
  <c r="J748" i="1" s="1"/>
  <c r="I28" i="5"/>
  <c r="Y511" i="5"/>
  <c r="J576" i="1" s="1"/>
  <c r="S182" i="5"/>
  <c r="H198" i="1" s="1"/>
  <c r="M257" i="5"/>
  <c r="F282" i="1" s="1"/>
  <c r="J343" i="5"/>
  <c r="E382" i="1" s="1"/>
  <c r="AH563" i="5"/>
  <c r="M634" i="1" s="1"/>
  <c r="V657" i="5"/>
  <c r="I740" i="1" s="1"/>
  <c r="AD18" i="5"/>
  <c r="M445" i="5"/>
  <c r="F500" i="1" s="1"/>
  <c r="AE673" i="5"/>
  <c r="AE198" i="5"/>
  <c r="L215" i="1" s="1"/>
  <c r="Y520" i="5"/>
  <c r="J585" i="1" s="1"/>
  <c r="V563" i="5"/>
  <c r="I634" i="1" s="1"/>
  <c r="Y630" i="5"/>
  <c r="J707" i="1" s="1"/>
  <c r="P123" i="5"/>
  <c r="G133" i="1" s="1"/>
  <c r="M198" i="5"/>
  <c r="F215" i="1" s="1"/>
  <c r="I20" i="5"/>
  <c r="Y495" i="5"/>
  <c r="J558" i="1" s="1"/>
  <c r="AJ24" i="5"/>
  <c r="L33" i="5"/>
  <c r="J284" i="5"/>
  <c r="E317" i="1" s="1"/>
  <c r="S563" i="5"/>
  <c r="H634" i="1" s="1"/>
  <c r="X14" i="5"/>
  <c r="AK241" i="5"/>
  <c r="N263" i="1" s="1"/>
  <c r="AK602" i="5"/>
  <c r="N679" i="1" s="1"/>
  <c r="P233" i="5"/>
  <c r="G257" i="1" s="1"/>
  <c r="AK257" i="5"/>
  <c r="N282" i="1" s="1"/>
  <c r="AE386" i="5"/>
  <c r="L433" i="1" s="1"/>
  <c r="P657" i="5"/>
  <c r="G740" i="1" s="1"/>
  <c r="X20" i="5"/>
  <c r="M452" i="5"/>
  <c r="F508" i="1" s="1"/>
  <c r="V186" i="5"/>
  <c r="I201" i="1" s="1"/>
  <c r="Y249" i="5"/>
  <c r="J272" i="1" s="1"/>
  <c r="AK292" i="5"/>
  <c r="N323" i="1" s="1"/>
  <c r="Y335" i="5"/>
  <c r="J373" i="1" s="1"/>
  <c r="P402" i="5"/>
  <c r="G448" i="1" s="1"/>
  <c r="AB496" i="5"/>
  <c r="K559" i="1" s="1"/>
  <c r="AB673" i="5"/>
  <c r="K757" i="1" s="1"/>
  <c r="AG11" i="5"/>
  <c r="J183" i="5"/>
  <c r="E200" i="1" s="1"/>
  <c r="J495" i="5"/>
  <c r="E558" i="1" s="1"/>
  <c r="AE139" i="5"/>
  <c r="L149" i="1" s="1"/>
  <c r="AH182" i="5"/>
  <c r="M198" i="1" s="1"/>
  <c r="V300" i="5"/>
  <c r="I331" i="1" s="1"/>
  <c r="Y453" i="5"/>
  <c r="J507" i="1" s="1"/>
  <c r="S496" i="5"/>
  <c r="H559" i="1" s="1"/>
  <c r="AK657" i="5"/>
  <c r="N740" i="1" s="1"/>
  <c r="Y681" i="5"/>
  <c r="J764" i="1" s="1"/>
  <c r="V417" i="5"/>
  <c r="I464" i="1" s="1"/>
  <c r="P292" i="5"/>
  <c r="G323" i="1" s="1"/>
  <c r="AE335" i="5"/>
  <c r="L373" i="1" s="1"/>
  <c r="V453" i="5"/>
  <c r="I507" i="1" s="1"/>
  <c r="Y469" i="5"/>
  <c r="J525" i="1" s="1"/>
  <c r="M630" i="5"/>
  <c r="F707" i="1" s="1"/>
  <c r="S673" i="5"/>
  <c r="AA21" i="5"/>
  <c r="AE363" i="5"/>
  <c r="L401" i="1" s="1"/>
  <c r="M402" i="5"/>
  <c r="F448" i="1" s="1"/>
  <c r="AH614" i="5"/>
  <c r="M691" i="1" s="1"/>
  <c r="AA36" i="5"/>
  <c r="X15" i="5"/>
  <c r="AJ10" i="5"/>
  <c r="M241" i="5"/>
  <c r="F263" i="1" s="1"/>
  <c r="AG25" i="5"/>
  <c r="I17" i="5"/>
  <c r="U14" i="5"/>
  <c r="S249" i="5"/>
  <c r="H272" i="1" s="1"/>
  <c r="AE555" i="5"/>
  <c r="L625" i="1" s="1"/>
  <c r="AG31" i="5"/>
  <c r="AJ40" i="5"/>
  <c r="I25" i="5"/>
  <c r="AE469" i="5"/>
  <c r="L525" i="1" s="1"/>
  <c r="AD37" i="5"/>
  <c r="I12" i="5"/>
  <c r="AJ23" i="5"/>
  <c r="P562" i="5"/>
  <c r="G631" i="1" s="1"/>
  <c r="P681" i="5"/>
  <c r="G764" i="1" s="1"/>
  <c r="L15" i="5"/>
  <c r="AD34" i="5"/>
  <c r="Y512" i="5"/>
  <c r="J567" i="1" s="1"/>
  <c r="O16" i="5"/>
  <c r="X33" i="5"/>
  <c r="AK606" i="5"/>
  <c r="N682" i="1" s="1"/>
  <c r="I36" i="5"/>
  <c r="U25" i="5"/>
  <c r="R29" i="5"/>
  <c r="AG17" i="5"/>
  <c r="S630" i="5"/>
  <c r="H707" i="1" s="1"/>
  <c r="U37" i="5"/>
  <c r="S393" i="5"/>
  <c r="H440" i="1" s="1"/>
  <c r="X40" i="5"/>
  <c r="AH665" i="5"/>
  <c r="M748" i="1" s="1"/>
  <c r="M300" i="5"/>
  <c r="F331" i="1" s="1"/>
  <c r="AE685" i="5"/>
  <c r="O23" i="5"/>
  <c r="AD39" i="5"/>
  <c r="AE680" i="5"/>
  <c r="L763" i="1" s="1"/>
  <c r="M394" i="5"/>
  <c r="F443" i="1" s="1"/>
  <c r="O26" i="5"/>
  <c r="R24" i="5"/>
  <c r="Y190" i="5"/>
  <c r="J208" i="1" s="1"/>
  <c r="AK308" i="5"/>
  <c r="N342" i="1" s="1"/>
  <c r="R25" i="5"/>
  <c r="Y445" i="5"/>
  <c r="J500" i="1" s="1"/>
  <c r="AJ41" i="5"/>
  <c r="L24" i="5"/>
  <c r="AD33" i="5"/>
  <c r="X17" i="5"/>
  <c r="U12" i="5"/>
  <c r="AK174" i="5"/>
  <c r="N190" i="1" s="1"/>
  <c r="U32" i="5"/>
  <c r="AH673" i="5"/>
  <c r="M757" i="1" s="1"/>
  <c r="P198" i="5"/>
  <c r="G215" i="1" s="1"/>
  <c r="AA20" i="5"/>
  <c r="AG29" i="5"/>
  <c r="AG14" i="5"/>
  <c r="AD38" i="5"/>
  <c r="X22" i="5"/>
  <c r="V350" i="5"/>
  <c r="I389" i="1" s="1"/>
  <c r="I37" i="5"/>
  <c r="AD31" i="5" l="1"/>
  <c r="AJ28" i="5"/>
  <c r="AJ33" i="5"/>
  <c r="AG37" i="5"/>
  <c r="D258" i="5"/>
  <c r="H230" i="3" s="1"/>
  <c r="AD20" i="5"/>
  <c r="S190" i="5"/>
  <c r="H208" i="1" s="1"/>
  <c r="X41" i="5"/>
  <c r="AA15" i="5"/>
  <c r="O39" i="5"/>
  <c r="AJ38" i="5"/>
  <c r="D359" i="5"/>
  <c r="H320" i="3" s="1"/>
  <c r="O15" i="5"/>
  <c r="AG23" i="5"/>
  <c r="AH630" i="5"/>
  <c r="M707" i="1" s="1"/>
  <c r="J504" i="5"/>
  <c r="E572" i="1" s="1"/>
  <c r="AB512" i="5"/>
  <c r="K567" i="1" s="1"/>
  <c r="AD11" i="5"/>
  <c r="S555" i="5"/>
  <c r="H625" i="1" s="1"/>
  <c r="J139" i="5"/>
  <c r="E149" i="1" s="1"/>
  <c r="L10" i="5"/>
  <c r="X23" i="5"/>
  <c r="O18" i="5"/>
  <c r="L36" i="5"/>
  <c r="AB630" i="5"/>
  <c r="K707" i="1" s="1"/>
  <c r="AE233" i="5"/>
  <c r="AD36" i="5"/>
  <c r="S461" i="5"/>
  <c r="H517" i="1" s="1"/>
  <c r="AE182" i="5"/>
  <c r="L198" i="1" s="1"/>
  <c r="AH339" i="5"/>
  <c r="M377" i="1" s="1"/>
  <c r="P571" i="5"/>
  <c r="G641" i="1" s="1"/>
  <c r="X26" i="5"/>
  <c r="P512" i="5"/>
  <c r="G567" i="1" s="1"/>
  <c r="AG41" i="5"/>
  <c r="D562" i="5"/>
  <c r="AE280" i="5"/>
  <c r="L313" i="1" s="1"/>
  <c r="S256" i="5"/>
  <c r="H280" i="1" s="1"/>
  <c r="V138" i="5"/>
  <c r="I145" i="1" s="1"/>
  <c r="AH401" i="5"/>
  <c r="M449" i="1" s="1"/>
  <c r="AE398" i="5"/>
  <c r="L441" i="1" s="1"/>
  <c r="AE495" i="5"/>
  <c r="L558" i="1" s="1"/>
  <c r="J502" i="5"/>
  <c r="E566" i="1" s="1"/>
  <c r="V392" i="5"/>
  <c r="I439" i="1" s="1"/>
  <c r="AE677" i="5"/>
  <c r="L761" i="1" s="1"/>
  <c r="J400" i="5"/>
  <c r="E446" i="1" s="1"/>
  <c r="AB443" i="5"/>
  <c r="M518" i="5"/>
  <c r="F580" i="1" s="1"/>
  <c r="AK561" i="5"/>
  <c r="N630" i="1" s="1"/>
  <c r="V247" i="5"/>
  <c r="I271" i="1" s="1"/>
  <c r="AD23" i="5"/>
  <c r="O17" i="5"/>
  <c r="U24" i="5"/>
  <c r="AA22" i="5"/>
  <c r="AD17" i="5"/>
  <c r="AG40" i="5"/>
  <c r="AD21" i="5"/>
  <c r="R10" i="5"/>
  <c r="AJ31" i="5"/>
  <c r="AD29" i="5"/>
  <c r="AD19" i="5"/>
  <c r="I40" i="5"/>
  <c r="D182" i="5"/>
  <c r="H162" i="3" s="1"/>
  <c r="R28" i="5"/>
  <c r="AK508" i="5"/>
  <c r="N570" i="1" s="1"/>
  <c r="U33" i="5"/>
  <c r="AA32" i="5"/>
  <c r="AG32" i="5"/>
  <c r="AD25" i="5"/>
  <c r="L27" i="5"/>
  <c r="AB410" i="5"/>
  <c r="K457" i="1" s="1"/>
  <c r="V147" i="5"/>
  <c r="I160" i="1" s="1"/>
  <c r="U39" i="5"/>
  <c r="AJ18" i="5"/>
  <c r="AB656" i="5"/>
  <c r="K739" i="1" s="1"/>
  <c r="L22" i="5"/>
  <c r="L20" i="5"/>
  <c r="AJ30" i="5"/>
  <c r="AA14" i="5"/>
  <c r="AB138" i="5"/>
  <c r="K145" i="1" s="1"/>
  <c r="AE249" i="5"/>
  <c r="L272" i="1" s="1"/>
  <c r="S363" i="5"/>
  <c r="H401" i="1" s="1"/>
  <c r="D441" i="5"/>
  <c r="H390" i="3" s="1"/>
  <c r="AE292" i="5"/>
  <c r="L323" i="1" s="1"/>
  <c r="AK291" i="5"/>
  <c r="N330" i="1" s="1"/>
  <c r="AK672" i="5"/>
  <c r="N758" i="1" s="1"/>
  <c r="Y669" i="5"/>
  <c r="J754" i="1" s="1"/>
  <c r="AB546" i="5"/>
  <c r="K616" i="1" s="1"/>
  <c r="P567" i="5"/>
  <c r="G633" i="1" s="1"/>
  <c r="P393" i="5"/>
  <c r="G440" i="1" s="1"/>
  <c r="M350" i="5"/>
  <c r="F389" i="1" s="1"/>
  <c r="AH602" i="5"/>
  <c r="M679" i="1" s="1"/>
  <c r="V122" i="5"/>
  <c r="I134" i="1" s="1"/>
  <c r="J570" i="5"/>
  <c r="E639" i="1" s="1"/>
  <c r="AK569" i="5"/>
  <c r="N638" i="1" s="1"/>
  <c r="S357" i="5"/>
  <c r="S468" i="5"/>
  <c r="H523" i="1" s="1"/>
  <c r="V569" i="5"/>
  <c r="I638" i="1" s="1"/>
  <c r="AB194" i="5"/>
  <c r="K209" i="1" s="1"/>
  <c r="AB567" i="5"/>
  <c r="K633" i="1" s="1"/>
  <c r="Y234" i="5"/>
  <c r="J258" i="1" s="1"/>
  <c r="AE663" i="5"/>
  <c r="L746" i="1" s="1"/>
  <c r="P502" i="5"/>
  <c r="G566" i="1" s="1"/>
  <c r="S130" i="5"/>
  <c r="H142" i="1" s="1"/>
  <c r="P620" i="5"/>
  <c r="G694" i="1" s="1"/>
  <c r="AK661" i="5"/>
  <c r="N743" i="1" s="1"/>
  <c r="M298" i="5"/>
  <c r="F328" i="1" s="1"/>
  <c r="Y237" i="5"/>
  <c r="J261" i="1" s="1"/>
  <c r="J399" i="5"/>
  <c r="E447" i="1" s="1"/>
  <c r="D391" i="5"/>
  <c r="H346" i="3" s="1"/>
  <c r="L23" i="5"/>
  <c r="AE570" i="5"/>
  <c r="L639" i="1" s="1"/>
  <c r="Y197" i="5"/>
  <c r="J214" i="1" s="1"/>
  <c r="P679" i="5"/>
  <c r="G762" i="1" s="1"/>
  <c r="Y196" i="5"/>
  <c r="J212" i="1" s="1"/>
  <c r="V390" i="5"/>
  <c r="I437" i="1" s="1"/>
  <c r="AH296" i="5"/>
  <c r="M334" i="1" s="1"/>
  <c r="AB281" i="5"/>
  <c r="K314" i="1" s="1"/>
  <c r="Y392" i="5"/>
  <c r="J439" i="1" s="1"/>
  <c r="J238" i="5"/>
  <c r="E266" i="1" s="1"/>
  <c r="P399" i="5"/>
  <c r="G447" i="1" s="1"/>
  <c r="AK305" i="5"/>
  <c r="N337" i="1" s="1"/>
  <c r="P457" i="5"/>
  <c r="G510" i="1" s="1"/>
  <c r="Y230" i="5"/>
  <c r="J254" i="1" s="1"/>
  <c r="AH178" i="5"/>
  <c r="M195" i="1" s="1"/>
  <c r="P456" i="5"/>
  <c r="G515" i="1" s="1"/>
  <c r="AB362" i="5"/>
  <c r="K400" i="1" s="1"/>
  <c r="AE668" i="5"/>
  <c r="L752" i="1" s="1"/>
  <c r="J190" i="5"/>
  <c r="L37" i="5"/>
  <c r="Y563" i="5"/>
  <c r="J634" i="1" s="1"/>
  <c r="J685" i="5"/>
  <c r="E768" i="1" s="1"/>
  <c r="D628" i="5"/>
  <c r="H555" i="3" s="1"/>
  <c r="M554" i="5"/>
  <c r="F624" i="1" s="1"/>
  <c r="D335" i="5"/>
  <c r="H295" i="3" s="1"/>
  <c r="R12" i="5"/>
  <c r="O34" i="5"/>
  <c r="L14" i="5"/>
  <c r="AJ19" i="5"/>
  <c r="V334" i="5"/>
  <c r="I372" i="1" s="1"/>
  <c r="AA33" i="5"/>
  <c r="AB292" i="5"/>
  <c r="K323" i="1" s="1"/>
  <c r="X18" i="5"/>
  <c r="X25" i="5"/>
  <c r="D307" i="5"/>
  <c r="H275" i="3" s="1"/>
  <c r="AH131" i="5"/>
  <c r="M141" i="1" s="1"/>
  <c r="O20" i="5"/>
  <c r="AA18" i="5"/>
  <c r="AE343" i="5"/>
  <c r="AJ36" i="5"/>
  <c r="AA19" i="5"/>
  <c r="P410" i="5"/>
  <c r="AE563" i="5"/>
  <c r="L634" i="1" s="1"/>
  <c r="P495" i="5"/>
  <c r="G558" i="1" s="1"/>
  <c r="AH554" i="5"/>
  <c r="M624" i="1" s="1"/>
  <c r="D612" i="5"/>
  <c r="H549" i="3" s="1"/>
  <c r="J127" i="5"/>
  <c r="E138" i="1" s="1"/>
  <c r="J512" i="5"/>
  <c r="E567" i="1" s="1"/>
  <c r="D138" i="5"/>
  <c r="H122" i="3" s="1"/>
  <c r="P401" i="5"/>
  <c r="G449" i="1" s="1"/>
  <c r="M469" i="5"/>
  <c r="F525" i="1" s="1"/>
  <c r="J561" i="5"/>
  <c r="E630" i="1" s="1"/>
  <c r="AB494" i="5"/>
  <c r="K556" i="1" s="1"/>
  <c r="V256" i="5"/>
  <c r="I280" i="1" s="1"/>
  <c r="V452" i="5"/>
  <c r="I508" i="1" s="1"/>
  <c r="S511" i="5"/>
  <c r="H576" i="1" s="1"/>
  <c r="AK173" i="5"/>
  <c r="N191" i="1" s="1"/>
  <c r="AB401" i="5"/>
  <c r="K449" i="1" s="1"/>
  <c r="P248" i="5"/>
  <c r="G270" i="1" s="1"/>
  <c r="J138" i="5"/>
  <c r="M229" i="5"/>
  <c r="F252" i="1" s="1"/>
  <c r="M240" i="5"/>
  <c r="F262" i="1" s="1"/>
  <c r="AH451" i="5"/>
  <c r="M506" i="1" s="1"/>
  <c r="V628" i="5"/>
  <c r="I705" i="1" s="1"/>
  <c r="V612" i="5"/>
  <c r="I701" i="1" s="1"/>
  <c r="V146" i="5"/>
  <c r="I158" i="1" s="1"/>
  <c r="V135" i="5"/>
  <c r="I147" i="1" s="1"/>
  <c r="AE122" i="5"/>
  <c r="L134" i="1" s="1"/>
  <c r="AH357" i="5"/>
  <c r="M395" i="1" s="1"/>
  <c r="P339" i="5"/>
  <c r="G377" i="1" s="1"/>
  <c r="I15" i="5"/>
  <c r="R17" i="5"/>
  <c r="D197" i="5"/>
  <c r="H178" i="3" s="1"/>
  <c r="I14" i="5"/>
  <c r="O30" i="5"/>
  <c r="AG38" i="5"/>
  <c r="L21" i="5"/>
  <c r="R22" i="5"/>
  <c r="AG33" i="5"/>
  <c r="U34" i="5"/>
  <c r="X39" i="5"/>
  <c r="R34" i="5"/>
  <c r="AJ29" i="5"/>
  <c r="U10" i="5"/>
  <c r="L31" i="5"/>
  <c r="U38" i="5"/>
  <c r="AG35" i="5"/>
  <c r="S554" i="5"/>
  <c r="H624" i="1" s="1"/>
  <c r="AA31" i="5"/>
  <c r="AE300" i="5"/>
  <c r="L331" i="1" s="1"/>
  <c r="R39" i="5"/>
  <c r="R41" i="5"/>
  <c r="X28" i="5"/>
  <c r="D468" i="5"/>
  <c r="H417" i="3" s="1"/>
  <c r="U11" i="5"/>
  <c r="P308" i="5"/>
  <c r="G342" i="1" s="1"/>
  <c r="U13" i="5"/>
  <c r="Y622" i="5"/>
  <c r="J697" i="1" s="1"/>
  <c r="AD40" i="5"/>
  <c r="AA38" i="5"/>
  <c r="AE681" i="5"/>
  <c r="D570" i="5"/>
  <c r="H504" i="3" s="1"/>
  <c r="M571" i="5"/>
  <c r="F641" i="1" s="1"/>
  <c r="M284" i="5"/>
  <c r="F317" i="1" s="1"/>
  <c r="X27" i="5"/>
  <c r="J630" i="5"/>
  <c r="E707" i="1" s="1"/>
  <c r="AB555" i="5"/>
  <c r="K625" i="1" s="1"/>
  <c r="AD35" i="5"/>
  <c r="R21" i="5"/>
  <c r="AH671" i="5"/>
  <c r="M749" i="1" s="1"/>
  <c r="M131" i="5"/>
  <c r="F141" i="1" s="1"/>
  <c r="V398" i="5"/>
  <c r="I441" i="1" s="1"/>
  <c r="V511" i="5"/>
  <c r="I576" i="1" s="1"/>
  <c r="Y444" i="5"/>
  <c r="J499" i="1" s="1"/>
  <c r="AK467" i="5"/>
  <c r="N522" i="1" s="1"/>
  <c r="D620" i="5"/>
  <c r="S232" i="5"/>
  <c r="H256" i="1" s="1"/>
  <c r="J363" i="5"/>
  <c r="E401" i="1" s="1"/>
  <c r="P467" i="5"/>
  <c r="G522" i="1" s="1"/>
  <c r="Y610" i="5"/>
  <c r="J687" i="1" s="1"/>
  <c r="Y664" i="5"/>
  <c r="J747" i="1" s="1"/>
  <c r="Y406" i="5"/>
  <c r="J450" i="1" s="1"/>
  <c r="AH290" i="5"/>
  <c r="M324" i="1" s="1"/>
  <c r="S202" i="5"/>
  <c r="H219" i="1" s="1"/>
  <c r="S392" i="5"/>
  <c r="H439" i="1" s="1"/>
  <c r="J494" i="5"/>
  <c r="E556" i="1" s="1"/>
  <c r="Y240" i="5"/>
  <c r="J262" i="1" s="1"/>
  <c r="AB122" i="5"/>
  <c r="K134" i="1" s="1"/>
  <c r="AB196" i="5"/>
  <c r="K212" i="1" s="1"/>
  <c r="I13" i="5"/>
  <c r="L13" i="5"/>
  <c r="AD10" i="5"/>
  <c r="I24" i="5"/>
  <c r="AG34" i="5"/>
  <c r="AD12" i="5"/>
  <c r="AH146" i="5"/>
  <c r="M158" i="1" s="1"/>
  <c r="AB460" i="5"/>
  <c r="K512" i="1" s="1"/>
  <c r="I38" i="5"/>
  <c r="O21" i="5"/>
  <c r="O25" i="5"/>
  <c r="R36" i="5"/>
  <c r="D198" i="5"/>
  <c r="H179" i="3" s="1"/>
  <c r="U41" i="5"/>
  <c r="R20" i="5"/>
  <c r="I32" i="5"/>
  <c r="AA12" i="5"/>
  <c r="I30" i="5"/>
  <c r="AA29" i="5"/>
  <c r="S131" i="5"/>
  <c r="H141" i="1" s="1"/>
  <c r="AG22" i="5"/>
  <c r="AA37" i="5"/>
  <c r="AJ17" i="5"/>
  <c r="L18" i="5"/>
  <c r="Y547" i="5"/>
  <c r="J618" i="1" s="1"/>
  <c r="U18" i="5"/>
  <c r="U17" i="5"/>
  <c r="AH249" i="5"/>
  <c r="R31" i="5"/>
  <c r="U30" i="5"/>
  <c r="AG15" i="5"/>
  <c r="AJ32" i="5"/>
  <c r="D284" i="5"/>
  <c r="H252" i="3" s="1"/>
  <c r="AD15" i="5"/>
  <c r="AD28" i="5"/>
  <c r="L17" i="5"/>
  <c r="L12" i="5"/>
  <c r="P258" i="5"/>
  <c r="G281" i="1" s="1"/>
  <c r="L35" i="5"/>
  <c r="R30" i="5"/>
  <c r="AA34" i="5"/>
  <c r="I21" i="5"/>
  <c r="AK359" i="5"/>
  <c r="N398" i="1" s="1"/>
  <c r="O41" i="5"/>
  <c r="AB343" i="5"/>
  <c r="K382" i="1" s="1"/>
  <c r="R15" i="5"/>
  <c r="X34" i="5"/>
  <c r="AG12" i="5"/>
  <c r="X36" i="5"/>
  <c r="O28" i="5"/>
  <c r="AG21" i="5"/>
  <c r="AK394" i="5"/>
  <c r="N443" i="1" s="1"/>
  <c r="R33" i="5"/>
  <c r="I23" i="5"/>
  <c r="AJ13" i="5"/>
  <c r="AH547" i="5"/>
  <c r="M618" i="1" s="1"/>
  <c r="L26" i="5"/>
  <c r="U28" i="5"/>
  <c r="O13" i="5"/>
  <c r="AK198" i="5"/>
  <c r="N215" i="1" s="1"/>
  <c r="M453" i="5"/>
  <c r="F507" i="1" s="1"/>
  <c r="AH139" i="5"/>
  <c r="M149" i="1" s="1"/>
  <c r="AE629" i="5"/>
  <c r="L706" i="1" s="1"/>
  <c r="J563" i="5"/>
  <c r="E634" i="1" s="1"/>
  <c r="M249" i="5"/>
  <c r="F272" i="1" s="1"/>
  <c r="AB461" i="5"/>
  <c r="K517" i="1" s="1"/>
  <c r="AK182" i="5"/>
  <c r="N198" i="1" s="1"/>
  <c r="V123" i="5"/>
  <c r="I133" i="1" s="1"/>
  <c r="M680" i="5"/>
  <c r="F763" i="1" s="1"/>
  <c r="J664" i="5"/>
  <c r="E747" i="1" s="1"/>
  <c r="J350" i="5"/>
  <c r="E389" i="1" s="1"/>
  <c r="AE347" i="5"/>
  <c r="L385" i="1" s="1"/>
  <c r="D306" i="5"/>
  <c r="H274" i="3" s="1"/>
  <c r="AH232" i="5"/>
  <c r="M256" i="1" s="1"/>
  <c r="M127" i="5"/>
  <c r="F138" i="1" s="1"/>
  <c r="D181" i="5"/>
  <c r="H163" i="3" s="1"/>
  <c r="P602" i="5"/>
  <c r="G679" i="1" s="1"/>
  <c r="J308" i="5"/>
  <c r="E342" i="1" s="1"/>
  <c r="Y307" i="5"/>
  <c r="J340" i="1" s="1"/>
  <c r="V503" i="5"/>
  <c r="I565" i="1" s="1"/>
  <c r="V401" i="5"/>
  <c r="I449" i="1" s="1"/>
  <c r="AB123" i="5"/>
  <c r="K133" i="1" s="1"/>
  <c r="J299" i="5"/>
  <c r="E333" i="1" s="1"/>
  <c r="AK664" i="5"/>
  <c r="N747" i="1" s="1"/>
  <c r="S575" i="5"/>
  <c r="H645" i="1" s="1"/>
  <c r="AH363" i="5"/>
  <c r="M401" i="1" s="1"/>
  <c r="Y347" i="5"/>
  <c r="J385" i="1" s="1"/>
  <c r="V306" i="5"/>
  <c r="I339" i="1" s="1"/>
  <c r="AE406" i="5"/>
  <c r="L450" i="1" s="1"/>
  <c r="AE510" i="5"/>
  <c r="L574" i="1" s="1"/>
  <c r="AE247" i="5"/>
  <c r="L271" i="1" s="1"/>
  <c r="AB671" i="5"/>
  <c r="K749" i="1" s="1"/>
  <c r="M130" i="5"/>
  <c r="F142" i="1" s="1"/>
  <c r="S628" i="5"/>
  <c r="H705" i="1" s="1"/>
  <c r="P237" i="5"/>
  <c r="G261" i="1" s="1"/>
  <c r="S451" i="5"/>
  <c r="H506" i="1" s="1"/>
  <c r="AK234" i="5"/>
  <c r="N258" i="1" s="1"/>
  <c r="AH510" i="5"/>
  <c r="M574" i="1" s="1"/>
  <c r="Y408" i="5"/>
  <c r="J455" i="1" s="1"/>
  <c r="AB304" i="5"/>
  <c r="K338" i="1" s="1"/>
  <c r="O10" i="5"/>
  <c r="L38" i="5"/>
  <c r="I41" i="5"/>
  <c r="Y248" i="5"/>
  <c r="J270" i="1" s="1"/>
  <c r="U40" i="5"/>
  <c r="M351" i="5"/>
  <c r="F393" i="1" s="1"/>
  <c r="R32" i="5"/>
  <c r="AE174" i="5"/>
  <c r="L190" i="1" s="1"/>
  <c r="AD13" i="5"/>
  <c r="I22" i="5"/>
  <c r="O24" i="5"/>
  <c r="X21" i="5"/>
  <c r="AE622" i="5"/>
  <c r="L697" i="1" s="1"/>
  <c r="L25" i="5"/>
  <c r="I39" i="5"/>
  <c r="L30" i="5"/>
  <c r="O29" i="5"/>
  <c r="Y359" i="5"/>
  <c r="J398" i="1" s="1"/>
  <c r="D563" i="5"/>
  <c r="H499" i="3" s="1"/>
  <c r="V257" i="5"/>
  <c r="I282" i="1" s="1"/>
  <c r="R13" i="5"/>
  <c r="D672" i="5"/>
  <c r="H594" i="3" s="1"/>
  <c r="P496" i="5"/>
  <c r="G559" i="1" s="1"/>
  <c r="V496" i="5"/>
  <c r="I559" i="1" s="1"/>
  <c r="AE630" i="5"/>
  <c r="L707" i="1" s="1"/>
  <c r="AB520" i="5"/>
  <c r="K585" i="1" s="1"/>
  <c r="AA26" i="5"/>
  <c r="Y358" i="5"/>
  <c r="J396" i="1" s="1"/>
  <c r="AB241" i="5"/>
  <c r="K263" i="1" s="1"/>
  <c r="P445" i="5"/>
  <c r="G500" i="1" s="1"/>
  <c r="Y284" i="5"/>
  <c r="J317" i="1" s="1"/>
  <c r="AB681" i="5"/>
  <c r="K764" i="1" s="1"/>
  <c r="V656" i="5"/>
  <c r="I739" i="1" s="1"/>
  <c r="AK512" i="5"/>
  <c r="N567" i="1" s="1"/>
  <c r="AJ25" i="5"/>
  <c r="O22" i="5"/>
  <c r="D363" i="5"/>
  <c r="H323" i="3" s="1"/>
  <c r="AA30" i="5"/>
  <c r="U20" i="5"/>
  <c r="S452" i="5"/>
  <c r="H508" i="1" s="1"/>
  <c r="P511" i="5"/>
  <c r="G576" i="1" s="1"/>
  <c r="V258" i="5"/>
  <c r="I281" i="1" s="1"/>
  <c r="P363" i="5"/>
  <c r="G401" i="1" s="1"/>
  <c r="S567" i="5"/>
  <c r="H633" i="1" s="1"/>
  <c r="AB358" i="5"/>
  <c r="K396" i="1" s="1"/>
  <c r="J256" i="5"/>
  <c r="E280" i="1" s="1"/>
  <c r="AB283" i="5"/>
  <c r="K316" i="1" s="1"/>
  <c r="Y350" i="5"/>
  <c r="J389" i="1" s="1"/>
  <c r="AK298" i="5"/>
  <c r="N328" i="1" s="1"/>
  <c r="S417" i="5"/>
  <c r="H464" i="1" s="1"/>
  <c r="M248" i="5"/>
  <c r="F270" i="1" s="1"/>
  <c r="AE365" i="5"/>
  <c r="L403" i="1" s="1"/>
  <c r="AB628" i="5"/>
  <c r="K705" i="1" s="1"/>
  <c r="J180" i="5"/>
  <c r="E197" i="1" s="1"/>
  <c r="AH181" i="5"/>
  <c r="M199" i="1" s="1"/>
  <c r="AB577" i="5"/>
  <c r="K646" i="1" s="1"/>
  <c r="P130" i="5"/>
  <c r="G142" i="1" s="1"/>
  <c r="M467" i="5"/>
  <c r="F522" i="1" s="1"/>
  <c r="S408" i="5"/>
  <c r="H455" i="1" s="1"/>
  <c r="J678" i="5"/>
  <c r="E760" i="1" s="1"/>
  <c r="P246" i="5"/>
  <c r="G269" i="1" s="1"/>
  <c r="J566" i="5"/>
  <c r="E635" i="1" s="1"/>
  <c r="J493" i="5"/>
  <c r="E557" i="1" s="1"/>
  <c r="Y399" i="5"/>
  <c r="J447" i="1" s="1"/>
  <c r="J303" i="5"/>
  <c r="E336" i="1" s="1"/>
  <c r="AK440" i="5"/>
  <c r="N495" i="1" s="1"/>
  <c r="S448" i="5"/>
  <c r="AE623" i="5"/>
  <c r="L699" i="1" s="1"/>
  <c r="J572" i="5"/>
  <c r="E642" i="1" s="1"/>
  <c r="AH440" i="5"/>
  <c r="M495" i="1" s="1"/>
  <c r="AK134" i="5"/>
  <c r="N146" i="1" s="1"/>
  <c r="AK362" i="5"/>
  <c r="N400" i="1" s="1"/>
  <c r="D309" i="5"/>
  <c r="H276" i="3" s="1"/>
  <c r="J616" i="5"/>
  <c r="E692" i="1" s="1"/>
  <c r="AH242" i="5"/>
  <c r="M264" i="1" s="1"/>
  <c r="AH607" i="5"/>
  <c r="M683" i="1" s="1"/>
  <c r="S395" i="5"/>
  <c r="H442" i="1" s="1"/>
  <c r="AE564" i="5"/>
  <c r="L632" i="1" s="1"/>
  <c r="AB227" i="5"/>
  <c r="K251" i="1" s="1"/>
  <c r="AK361" i="5"/>
  <c r="N399" i="1" s="1"/>
  <c r="P192" i="5"/>
  <c r="G210" i="1" s="1"/>
  <c r="V470" i="5"/>
  <c r="I524" i="1" s="1"/>
  <c r="M615" i="5"/>
  <c r="F693" i="1" s="1"/>
  <c r="V227" i="5"/>
  <c r="I251" i="1" s="1"/>
  <c r="P125" i="5"/>
  <c r="G136" i="1" s="1"/>
  <c r="Y128" i="5"/>
  <c r="J139" i="1" s="1"/>
  <c r="J245" i="5"/>
  <c r="E267" i="1" s="1"/>
  <c r="AK415" i="5"/>
  <c r="N463" i="1" s="1"/>
  <c r="AE654" i="5"/>
  <c r="L738" i="1" s="1"/>
  <c r="J677" i="5"/>
  <c r="E761" i="1" s="1"/>
  <c r="P449" i="5"/>
  <c r="G504" i="1" s="1"/>
  <c r="V449" i="5"/>
  <c r="I504" i="1" s="1"/>
  <c r="S560" i="5"/>
  <c r="H629" i="1" s="1"/>
  <c r="S281" i="5"/>
  <c r="H314" i="1" s="1"/>
  <c r="J136" i="5"/>
  <c r="E151" i="1" s="1"/>
  <c r="M136" i="5"/>
  <c r="F151" i="1" s="1"/>
  <c r="AK254" i="5"/>
  <c r="N278" i="1" s="1"/>
  <c r="P551" i="5"/>
  <c r="G621" i="1" s="1"/>
  <c r="S676" i="5"/>
  <c r="H759" i="1" s="1"/>
  <c r="P684" i="5"/>
  <c r="G766" i="1" s="1"/>
  <c r="V523" i="5"/>
  <c r="I586" i="1" s="1"/>
  <c r="AB551" i="5"/>
  <c r="K621" i="1" s="1"/>
  <c r="V499" i="5"/>
  <c r="I561" i="1" s="1"/>
  <c r="S354" i="5"/>
  <c r="H390" i="1" s="1"/>
  <c r="AH142" i="5"/>
  <c r="M153" i="1" s="1"/>
  <c r="J413" i="5"/>
  <c r="E460" i="1" s="1"/>
  <c r="S558" i="5"/>
  <c r="H640" i="1" s="1"/>
  <c r="J462" i="5"/>
  <c r="E516" i="1" s="1"/>
  <c r="M683" i="5"/>
  <c r="F767" i="1" s="1"/>
  <c r="V659" i="5"/>
  <c r="I744" i="1" s="1"/>
  <c r="P522" i="5"/>
  <c r="G583" i="1" s="1"/>
  <c r="P294" i="5"/>
  <c r="G329" i="1" s="1"/>
  <c r="S522" i="5"/>
  <c r="H583" i="1" s="1"/>
  <c r="P199" i="5"/>
  <c r="G217" i="1" s="1"/>
  <c r="AB344" i="5"/>
  <c r="K383" i="1" s="1"/>
  <c r="AB293" i="5"/>
  <c r="K325" i="1" s="1"/>
  <c r="P387" i="5"/>
  <c r="G434" i="1" s="1"/>
  <c r="M682" i="5"/>
  <c r="F765" i="1" s="1"/>
  <c r="AH674" i="5"/>
  <c r="M755" i="1" s="1"/>
  <c r="J404" i="5"/>
  <c r="E452" i="1" s="1"/>
  <c r="AB548" i="5"/>
  <c r="K617" i="1" s="1"/>
  <c r="Y133" i="5"/>
  <c r="J144" i="1" s="1"/>
  <c r="P627" i="5"/>
  <c r="G703" i="1" s="1"/>
  <c r="S619" i="5"/>
  <c r="H698" i="1" s="1"/>
  <c r="D576" i="5"/>
  <c r="H512" i="3" s="1"/>
  <c r="J662" i="5"/>
  <c r="E745" i="1" s="1"/>
  <c r="AK552" i="5"/>
  <c r="N622" i="1" s="1"/>
  <c r="AK255" i="5"/>
  <c r="N279" i="1" s="1"/>
  <c r="V678" i="5"/>
  <c r="I760" i="1" s="1"/>
  <c r="J204" i="5"/>
  <c r="E220" i="1" s="1"/>
  <c r="Y348" i="5"/>
  <c r="J386" i="1" s="1"/>
  <c r="J230" i="5"/>
  <c r="E254" i="1" s="1"/>
  <c r="J144" i="5"/>
  <c r="E155" i="1" s="1"/>
  <c r="AB492" i="5"/>
  <c r="K555" i="1" s="1"/>
  <c r="C555" i="1" s="1"/>
  <c r="S187" i="5"/>
  <c r="H202" i="1" s="1"/>
  <c r="M288" i="5"/>
  <c r="F321" i="1" s="1"/>
  <c r="AH354" i="5"/>
  <c r="M390" i="1" s="1"/>
  <c r="AH144" i="5"/>
  <c r="M155" i="1" s="1"/>
  <c r="AE175" i="5"/>
  <c r="L192" i="1" s="1"/>
  <c r="M446" i="5"/>
  <c r="F501" i="1" s="1"/>
  <c r="M440" i="5"/>
  <c r="F495" i="1" s="1"/>
  <c r="AE228" i="5"/>
  <c r="L253" i="1" s="1"/>
  <c r="P279" i="5"/>
  <c r="G312" i="1" s="1"/>
  <c r="P405" i="5"/>
  <c r="G451" i="1" s="1"/>
  <c r="AB228" i="5"/>
  <c r="K253" i="1" s="1"/>
  <c r="J666" i="5"/>
  <c r="E751" i="1" s="1"/>
  <c r="AK126" i="5"/>
  <c r="N137" i="1" s="1"/>
  <c r="Y497" i="5"/>
  <c r="J562" i="1" s="1"/>
  <c r="AE293" i="5"/>
  <c r="L325" i="1" s="1"/>
  <c r="AB412" i="5"/>
  <c r="K459" i="1" s="1"/>
  <c r="P659" i="5"/>
  <c r="G744" i="1" s="1"/>
  <c r="J353" i="5"/>
  <c r="E391" i="1" s="1"/>
  <c r="M447" i="5"/>
  <c r="F502" i="1" s="1"/>
  <c r="V345" i="5"/>
  <c r="I384" i="1" s="1"/>
  <c r="AB498" i="5"/>
  <c r="K560" i="1" s="1"/>
  <c r="AE352" i="5"/>
  <c r="L387" i="1" s="1"/>
  <c r="AH412" i="5"/>
  <c r="M459" i="1" s="1"/>
  <c r="V674" i="5"/>
  <c r="I755" i="1" s="1"/>
  <c r="S631" i="5"/>
  <c r="H708" i="1" s="1"/>
  <c r="AH122" i="5"/>
  <c r="M134" i="1" s="1"/>
  <c r="J196" i="5"/>
  <c r="E212" i="1" s="1"/>
  <c r="S203" i="5"/>
  <c r="H221" i="1" s="1"/>
  <c r="P517" i="5"/>
  <c r="G582" i="1" s="1"/>
  <c r="AK348" i="5"/>
  <c r="N386" i="1" s="1"/>
  <c r="S348" i="5"/>
  <c r="H386" i="1" s="1"/>
  <c r="S516" i="5"/>
  <c r="H578" i="1" s="1"/>
  <c r="AK568" i="5"/>
  <c r="N637" i="1" s="1"/>
  <c r="Y202" i="5"/>
  <c r="J219" i="1" s="1"/>
  <c r="D245" i="5"/>
  <c r="H216" i="3" s="1"/>
  <c r="AH558" i="5"/>
  <c r="M640" i="1" s="1"/>
  <c r="P142" i="5"/>
  <c r="G153" i="1" s="1"/>
  <c r="V515" i="5"/>
  <c r="I579" i="1" s="1"/>
  <c r="P464" i="5"/>
  <c r="G518" i="1" s="1"/>
  <c r="V440" i="5"/>
  <c r="I495" i="1" s="1"/>
  <c r="S346" i="5"/>
  <c r="H379" i="1" s="1"/>
  <c r="AE244" i="5"/>
  <c r="L268" i="1" s="1"/>
  <c r="Y572" i="5"/>
  <c r="J642" i="1" s="1"/>
  <c r="P236" i="5"/>
  <c r="G259" i="1" s="1"/>
  <c r="AB193" i="5"/>
  <c r="K211" i="1" s="1"/>
  <c r="AK667" i="5"/>
  <c r="N753" i="1" s="1"/>
  <c r="V498" i="5"/>
  <c r="I560" i="1" s="1"/>
  <c r="P658" i="5"/>
  <c r="M361" i="5"/>
  <c r="F399" i="1" s="1"/>
  <c r="J133" i="5"/>
  <c r="E144" i="1" s="1"/>
  <c r="AB463" i="5"/>
  <c r="K519" i="1" s="1"/>
  <c r="AK513" i="5"/>
  <c r="N575" i="1" s="1"/>
  <c r="AB301" i="5"/>
  <c r="K332" i="1" s="1"/>
  <c r="AH192" i="5"/>
  <c r="M210" i="1" s="1"/>
  <c r="P470" i="5"/>
  <c r="G524" i="1" s="1"/>
  <c r="AE184" i="5"/>
  <c r="L203" i="1" s="1"/>
  <c r="S454" i="5"/>
  <c r="H509" i="1" s="1"/>
  <c r="AB200" i="5"/>
  <c r="K218" i="1" s="1"/>
  <c r="AK494" i="5"/>
  <c r="N556" i="1" s="1"/>
  <c r="AE392" i="5"/>
  <c r="L439" i="1" s="1"/>
  <c r="S500" i="5"/>
  <c r="H563" i="1" s="1"/>
  <c r="S197" i="5"/>
  <c r="H214" i="1" s="1"/>
  <c r="S559" i="5"/>
  <c r="H627" i="1" s="1"/>
  <c r="AB678" i="5"/>
  <c r="K760" i="1" s="1"/>
  <c r="AB391" i="5"/>
  <c r="K438" i="1" s="1"/>
  <c r="M559" i="5"/>
  <c r="F627" i="1" s="1"/>
  <c r="J603" i="5"/>
  <c r="E680" i="1" s="1"/>
  <c r="AH670" i="5"/>
  <c r="M750" i="1" s="1"/>
  <c r="J364" i="5"/>
  <c r="E402" i="1" s="1"/>
  <c r="S188" i="5"/>
  <c r="H205" i="1" s="1"/>
  <c r="AB501" i="5"/>
  <c r="K564" i="1" s="1"/>
  <c r="D493" i="5"/>
  <c r="H436" i="3" s="1"/>
  <c r="M145" i="5"/>
  <c r="F157" i="1" s="1"/>
  <c r="Y670" i="5"/>
  <c r="J750" i="1" s="1"/>
  <c r="AK196" i="5"/>
  <c r="N212" i="1" s="1"/>
  <c r="P137" i="5"/>
  <c r="G148" i="1" s="1"/>
  <c r="Y195" i="5"/>
  <c r="J213" i="1" s="1"/>
  <c r="AH603" i="5"/>
  <c r="M680" i="1" s="1"/>
  <c r="S678" i="5"/>
  <c r="H760" i="1" s="1"/>
  <c r="M458" i="5"/>
  <c r="F513" i="1" s="1"/>
  <c r="M356" i="5"/>
  <c r="F394" i="1" s="1"/>
  <c r="AE144" i="5"/>
  <c r="L155" i="1" s="1"/>
  <c r="AK289" i="5"/>
  <c r="N322" i="1" s="1"/>
  <c r="P148" i="5"/>
  <c r="G156" i="1" s="1"/>
  <c r="M501" i="5"/>
  <c r="F564" i="1" s="1"/>
  <c r="M611" i="5"/>
  <c r="F688" i="1" s="1"/>
  <c r="AE517" i="5"/>
  <c r="L582" i="1" s="1"/>
  <c r="AH230" i="5"/>
  <c r="M254" i="1" s="1"/>
  <c r="P120" i="5"/>
  <c r="G131" i="1" s="1"/>
  <c r="J120" i="5"/>
  <c r="E131" i="1" s="1"/>
  <c r="S297" i="5"/>
  <c r="H326" i="1" s="1"/>
  <c r="V124" i="5"/>
  <c r="I135" i="1" s="1"/>
  <c r="AK238" i="5"/>
  <c r="N266" i="1" s="1"/>
  <c r="AK448" i="5"/>
  <c r="N503" i="1" s="1"/>
  <c r="Y179" i="5"/>
  <c r="J196" i="1" s="1"/>
  <c r="Y136" i="5"/>
  <c r="J151" i="1" s="1"/>
  <c r="AB609" i="5"/>
  <c r="K684" i="1" s="1"/>
  <c r="S201" i="5"/>
  <c r="H216" i="1" s="1"/>
  <c r="AB119" i="5"/>
  <c r="K130" i="1" s="1"/>
  <c r="M179" i="5"/>
  <c r="F196" i="1" s="1"/>
  <c r="J684" i="5"/>
  <c r="E766" i="1" s="1"/>
  <c r="Y143" i="5"/>
  <c r="J154" i="1" s="1"/>
  <c r="AB464" i="5"/>
  <c r="K518" i="1" s="1"/>
  <c r="J338" i="5"/>
  <c r="E376" i="1" s="1"/>
  <c r="AB295" i="5"/>
  <c r="K327" i="1" s="1"/>
  <c r="AB523" i="5"/>
  <c r="K586" i="1" s="1"/>
  <c r="AB346" i="5"/>
  <c r="K379" i="1" s="1"/>
  <c r="M497" i="5"/>
  <c r="F562" i="1" s="1"/>
  <c r="AB338" i="5"/>
  <c r="K376" i="1" s="1"/>
  <c r="AB142" i="5"/>
  <c r="K153" i="1" s="1"/>
  <c r="P201" i="5"/>
  <c r="G216" i="1" s="1"/>
  <c r="AH405" i="5"/>
  <c r="M451" i="1" s="1"/>
  <c r="AB303" i="5"/>
  <c r="K336" i="1" s="1"/>
  <c r="AE236" i="5"/>
  <c r="L259" i="1" s="1"/>
  <c r="AB397" i="5"/>
  <c r="K445" i="1" s="1"/>
  <c r="M252" i="5"/>
  <c r="F274" i="1" s="1"/>
  <c r="AH464" i="5"/>
  <c r="M518" i="1" s="1"/>
  <c r="J193" i="5"/>
  <c r="E211" i="1" s="1"/>
  <c r="AB411" i="5"/>
  <c r="K458" i="1" s="1"/>
  <c r="P608" i="5"/>
  <c r="G686" i="1" s="1"/>
  <c r="AB616" i="5"/>
  <c r="K692" i="1" s="1"/>
  <c r="AH346" i="5"/>
  <c r="M379" i="1" s="1"/>
  <c r="S236" i="5"/>
  <c r="H259" i="1" s="1"/>
  <c r="Y608" i="5"/>
  <c r="J686" i="1" s="1"/>
  <c r="J556" i="5"/>
  <c r="E626" i="1" s="1"/>
  <c r="AE659" i="5"/>
  <c r="L744" i="1" s="1"/>
  <c r="AH600" i="5"/>
  <c r="M677" i="1" s="1"/>
  <c r="D447" i="5"/>
  <c r="H396" i="3" s="1"/>
  <c r="AK388" i="5"/>
  <c r="N436" i="1" s="1"/>
  <c r="AE361" i="5"/>
  <c r="L399" i="1" s="1"/>
  <c r="Y455" i="5"/>
  <c r="J511" i="1" s="1"/>
  <c r="P557" i="5"/>
  <c r="G628" i="1" s="1"/>
  <c r="M522" i="5"/>
  <c r="F583" i="1" s="1"/>
  <c r="AE200" i="5"/>
  <c r="L218" i="1" s="1"/>
  <c r="AB310" i="5"/>
  <c r="K343" i="1" s="1"/>
  <c r="M404" i="5"/>
  <c r="F452" i="1" s="1"/>
  <c r="P200" i="5"/>
  <c r="G218" i="1" s="1"/>
  <c r="AK505" i="5"/>
  <c r="N568" i="1" s="1"/>
  <c r="S682" i="5"/>
  <c r="H765" i="1" s="1"/>
  <c r="P301" i="5"/>
  <c r="G332" i="1" s="1"/>
  <c r="Y682" i="5"/>
  <c r="J765" i="1" s="1"/>
  <c r="J470" i="5"/>
  <c r="E524" i="1" s="1"/>
  <c r="V149" i="5"/>
  <c r="I159" i="1" s="1"/>
  <c r="AB466" i="5"/>
  <c r="K521" i="1" s="1"/>
  <c r="AE145" i="5"/>
  <c r="L157" i="1" s="1"/>
  <c r="J458" i="5"/>
  <c r="E513" i="1" s="1"/>
  <c r="Y415" i="5"/>
  <c r="J463" i="1" s="1"/>
  <c r="M551" i="5"/>
  <c r="F621" i="1" s="1"/>
  <c r="AH677" i="5"/>
  <c r="M761" i="1" s="1"/>
  <c r="M677" i="5"/>
  <c r="F761" i="1" s="1"/>
  <c r="V492" i="5"/>
  <c r="I555" i="1" s="1"/>
  <c r="AH415" i="5"/>
  <c r="M463" i="1" s="1"/>
  <c r="S625" i="5"/>
  <c r="H704" i="1" s="1"/>
  <c r="Y456" i="5"/>
  <c r="J515" i="1" s="1"/>
  <c r="V179" i="5"/>
  <c r="I196" i="1" s="1"/>
  <c r="P178" i="5"/>
  <c r="G195" i="1" s="1"/>
  <c r="AK499" i="5"/>
  <c r="N561" i="1" s="1"/>
  <c r="AH492" i="5"/>
  <c r="M555" i="1" s="1"/>
  <c r="S550" i="5"/>
  <c r="H620" i="1" s="1"/>
  <c r="M499" i="5"/>
  <c r="F561" i="1" s="1"/>
  <c r="D521" i="5"/>
  <c r="H465" i="3" s="1"/>
  <c r="V439" i="5"/>
  <c r="I494" i="1" s="1"/>
  <c r="M295" i="5"/>
  <c r="F327" i="1" s="1"/>
  <c r="AK193" i="5"/>
  <c r="N211" i="1" s="1"/>
  <c r="S193" i="5"/>
  <c r="H211" i="1" s="1"/>
  <c r="V607" i="5"/>
  <c r="I683" i="1" s="1"/>
  <c r="J659" i="5"/>
  <c r="E744" i="1" s="1"/>
  <c r="M244" i="5"/>
  <c r="F268" i="1" s="1"/>
  <c r="AB573" i="5"/>
  <c r="K643" i="1" s="1"/>
  <c r="AK345" i="5"/>
  <c r="N384" i="1" s="1"/>
  <c r="AB176" i="5"/>
  <c r="K193" i="1" s="1"/>
  <c r="J336" i="5"/>
  <c r="E374" i="1" s="1"/>
  <c r="V361" i="5"/>
  <c r="I399" i="1" s="1"/>
  <c r="Y565" i="5"/>
  <c r="J636" i="1" s="1"/>
  <c r="AE149" i="5"/>
  <c r="L159" i="1" s="1"/>
  <c r="S302" i="5"/>
  <c r="H335" i="1" s="1"/>
  <c r="S149" i="5"/>
  <c r="H159" i="1" s="1"/>
  <c r="AK133" i="5"/>
  <c r="N144" i="1" s="1"/>
  <c r="Y227" i="5"/>
  <c r="J251" i="1" s="1"/>
  <c r="J513" i="5"/>
  <c r="E575" i="1" s="1"/>
  <c r="AF33" i="5"/>
  <c r="AH33" i="5" s="1"/>
  <c r="AH87" i="5"/>
  <c r="M91" i="1" s="1"/>
  <c r="AC16" i="5"/>
  <c r="AE70" i="5"/>
  <c r="L75" i="1" s="1"/>
  <c r="AC27" i="5"/>
  <c r="AE81" i="5"/>
  <c r="L88" i="1" s="1"/>
  <c r="AC15" i="5"/>
  <c r="AE69" i="5"/>
  <c r="L76" i="1" s="1"/>
  <c r="F24" i="5"/>
  <c r="D78" i="5"/>
  <c r="H74" i="3" s="1"/>
  <c r="G95" i="5"/>
  <c r="D99" i="1" s="1"/>
  <c r="C95" i="5"/>
  <c r="E41" i="5"/>
  <c r="AD14" i="5"/>
  <c r="H39" i="5"/>
  <c r="J39" i="5" s="1"/>
  <c r="J93" i="5"/>
  <c r="E100" i="1" s="1"/>
  <c r="M70" i="5"/>
  <c r="F75" i="1" s="1"/>
  <c r="K16" i="5"/>
  <c r="J94" i="5"/>
  <c r="E101" i="1" s="1"/>
  <c r="H40" i="5"/>
  <c r="J40" i="5" s="1"/>
  <c r="S87" i="5"/>
  <c r="H91" i="1" s="1"/>
  <c r="Q33" i="5"/>
  <c r="S33" i="5" s="1"/>
  <c r="J66" i="5"/>
  <c r="E72" i="1" s="1"/>
  <c r="H12" i="5"/>
  <c r="J12" i="5" s="1"/>
  <c r="V66" i="5"/>
  <c r="I72" i="1" s="1"/>
  <c r="T12" i="5"/>
  <c r="V12" i="5" s="1"/>
  <c r="AC10" i="5"/>
  <c r="AE10" i="5" s="1"/>
  <c r="AE64" i="5"/>
  <c r="L70" i="1" s="1"/>
  <c r="G70" i="5"/>
  <c r="D75" i="1" s="1"/>
  <c r="C70" i="5"/>
  <c r="E16" i="5"/>
  <c r="D71" i="5"/>
  <c r="H68" i="3" s="1"/>
  <c r="F17" i="5"/>
  <c r="M74" i="5"/>
  <c r="F80" i="1" s="1"/>
  <c r="K20" i="5"/>
  <c r="M20" i="5" s="1"/>
  <c r="W33" i="5"/>
  <c r="Y33" i="5" s="1"/>
  <c r="Y87" i="5"/>
  <c r="J91" i="1" s="1"/>
  <c r="AJ34" i="5"/>
  <c r="C90" i="5"/>
  <c r="E36" i="5"/>
  <c r="G90" i="5"/>
  <c r="D97" i="1" s="1"/>
  <c r="T31" i="5"/>
  <c r="V31" i="5" s="1"/>
  <c r="V85" i="5"/>
  <c r="I90" i="1" s="1"/>
  <c r="D84" i="5"/>
  <c r="H83" i="3" s="1"/>
  <c r="F30" i="5"/>
  <c r="Q16" i="5"/>
  <c r="S70" i="5"/>
  <c r="H75" i="1" s="1"/>
  <c r="D445" i="5"/>
  <c r="H394" i="3" s="1"/>
  <c r="AK95" i="5"/>
  <c r="N99" i="1" s="1"/>
  <c r="AI41" i="5"/>
  <c r="AK41" i="5" s="1"/>
  <c r="S94" i="5"/>
  <c r="H101" i="1" s="1"/>
  <c r="Q40" i="5"/>
  <c r="C77" i="5"/>
  <c r="E23" i="5"/>
  <c r="G77" i="5"/>
  <c r="D81" i="1" s="1"/>
  <c r="D92" i="5"/>
  <c r="H89" i="3" s="1"/>
  <c r="F38" i="5"/>
  <c r="N34" i="5"/>
  <c r="P88" i="5"/>
  <c r="G94" i="1" s="1"/>
  <c r="AE95" i="5"/>
  <c r="L99" i="1" s="1"/>
  <c r="AC41" i="5"/>
  <c r="M82" i="5"/>
  <c r="F87" i="1" s="1"/>
  <c r="K28" i="5"/>
  <c r="AK75" i="5"/>
  <c r="N82" i="1" s="1"/>
  <c r="AI21" i="5"/>
  <c r="S520" i="5"/>
  <c r="H585" i="1" s="1"/>
  <c r="C233" i="5"/>
  <c r="G233" i="5"/>
  <c r="D257" i="1" s="1"/>
  <c r="C82" i="5"/>
  <c r="E28" i="5"/>
  <c r="G82" i="5"/>
  <c r="D87" i="1" s="1"/>
  <c r="X37" i="5"/>
  <c r="D681" i="5"/>
  <c r="H600" i="3" s="1"/>
  <c r="F32" i="5"/>
  <c r="D86" i="5"/>
  <c r="H84" i="3" s="1"/>
  <c r="C174" i="5"/>
  <c r="G174" i="5"/>
  <c r="D190" i="1" s="1"/>
  <c r="P555" i="5"/>
  <c r="G625" i="1" s="1"/>
  <c r="J249" i="5"/>
  <c r="E272" i="1" s="1"/>
  <c r="I35" i="5"/>
  <c r="N26" i="5"/>
  <c r="P26" i="5" s="1"/>
  <c r="P80" i="5"/>
  <c r="G86" i="1" s="1"/>
  <c r="E15" i="5"/>
  <c r="G69" i="5"/>
  <c r="D76" i="1" s="1"/>
  <c r="C69" i="5"/>
  <c r="AI27" i="5"/>
  <c r="AK81" i="5"/>
  <c r="N88" i="1" s="1"/>
  <c r="N15" i="5"/>
  <c r="P15" i="5" s="1"/>
  <c r="P69" i="5"/>
  <c r="G76" i="1" s="1"/>
  <c r="AI17" i="5"/>
  <c r="AK17" i="5" s="1"/>
  <c r="AK71" i="5"/>
  <c r="N77" i="1" s="1"/>
  <c r="AH70" i="5"/>
  <c r="M75" i="1" s="1"/>
  <c r="AF16" i="5"/>
  <c r="G86" i="5"/>
  <c r="D93" i="1" s="1"/>
  <c r="C86" i="5"/>
  <c r="E32" i="5"/>
  <c r="N30" i="5"/>
  <c r="P84" i="5"/>
  <c r="G92" i="1" s="1"/>
  <c r="T10" i="5"/>
  <c r="V10" i="5" s="1"/>
  <c r="V64" i="5"/>
  <c r="I70" i="1" s="1"/>
  <c r="Q31" i="5"/>
  <c r="S31" i="5" s="1"/>
  <c r="S85" i="5"/>
  <c r="H90" i="1" s="1"/>
  <c r="P78" i="5"/>
  <c r="G83" i="1" s="1"/>
  <c r="N24" i="5"/>
  <c r="P24" i="5" s="1"/>
  <c r="AE76" i="5"/>
  <c r="L84" i="1" s="1"/>
  <c r="AC22" i="5"/>
  <c r="AE22" i="5" s="1"/>
  <c r="Z32" i="5"/>
  <c r="AB32" i="5" s="1"/>
  <c r="AB86" i="5"/>
  <c r="K93" i="1" s="1"/>
  <c r="E30" i="5"/>
  <c r="G84" i="5"/>
  <c r="D92" i="1" s="1"/>
  <c r="C84" i="5"/>
  <c r="G91" i="5"/>
  <c r="D96" i="1" s="1"/>
  <c r="E37" i="5"/>
  <c r="C91" i="5"/>
  <c r="C87" i="5"/>
  <c r="G87" i="5"/>
  <c r="D91" i="1" s="1"/>
  <c r="E33" i="5"/>
  <c r="G198" i="5"/>
  <c r="D215" i="1" s="1"/>
  <c r="C198" i="5"/>
  <c r="P249" i="5"/>
  <c r="G272" i="1" s="1"/>
  <c r="W35" i="5"/>
  <c r="Y89" i="5"/>
  <c r="J95" i="1" s="1"/>
  <c r="AH72" i="5"/>
  <c r="M78" i="1" s="1"/>
  <c r="AF18" i="5"/>
  <c r="S80" i="5"/>
  <c r="H86" i="1" s="1"/>
  <c r="Q26" i="5"/>
  <c r="AI23" i="5"/>
  <c r="AK23" i="5" s="1"/>
  <c r="AK77" i="5"/>
  <c r="N81" i="1" s="1"/>
  <c r="P469" i="5"/>
  <c r="G525" i="1" s="1"/>
  <c r="C359" i="5"/>
  <c r="G359" i="5"/>
  <c r="D398" i="1" s="1"/>
  <c r="C452" i="5"/>
  <c r="G452" i="5"/>
  <c r="D508" i="1" s="1"/>
  <c r="D73" i="5"/>
  <c r="H70" i="3" s="1"/>
  <c r="F19" i="5"/>
  <c r="V77" i="5"/>
  <c r="I81" i="1" s="1"/>
  <c r="T23" i="5"/>
  <c r="V23" i="5" s="1"/>
  <c r="X24" i="5"/>
  <c r="J74" i="5"/>
  <c r="E80" i="1" s="1"/>
  <c r="H20" i="5"/>
  <c r="J20" i="5" s="1"/>
  <c r="D83" i="5"/>
  <c r="H80" i="3" s="1"/>
  <c r="F29" i="5"/>
  <c r="P89" i="5"/>
  <c r="G95" i="1" s="1"/>
  <c r="N35" i="5"/>
  <c r="I321" i="1"/>
  <c r="I317" i="1"/>
  <c r="V90" i="5"/>
  <c r="I97" i="1" s="1"/>
  <c r="T36" i="5"/>
  <c r="V36" i="5" s="1"/>
  <c r="T26" i="5"/>
  <c r="V80" i="5"/>
  <c r="I86" i="1" s="1"/>
  <c r="L39" i="5"/>
  <c r="AE84" i="5"/>
  <c r="L92" i="1" s="1"/>
  <c r="AC30" i="5"/>
  <c r="Z26" i="5"/>
  <c r="AB26" i="5" s="1"/>
  <c r="AB80" i="5"/>
  <c r="K86" i="1" s="1"/>
  <c r="F15" i="5"/>
  <c r="D69" i="5"/>
  <c r="H67" i="3" s="1"/>
  <c r="AB77" i="5"/>
  <c r="K81" i="1" s="1"/>
  <c r="Z23" i="5"/>
  <c r="W10" i="5"/>
  <c r="Y10" i="5" s="1"/>
  <c r="Y64" i="5"/>
  <c r="J70" i="1" s="1"/>
  <c r="F13" i="5"/>
  <c r="D67" i="5"/>
  <c r="H64" i="3" s="1"/>
  <c r="D63" i="5"/>
  <c r="F97" i="5"/>
  <c r="F9" i="5"/>
  <c r="F25" i="5"/>
  <c r="D79" i="5"/>
  <c r="H76" i="3" s="1"/>
  <c r="T18" i="5"/>
  <c r="V72" i="5"/>
  <c r="I78" i="1" s="1"/>
  <c r="AF22" i="5"/>
  <c r="AH22" i="5" s="1"/>
  <c r="AH76" i="5"/>
  <c r="M84" i="1" s="1"/>
  <c r="AI10" i="5"/>
  <c r="AK10" i="5" s="1"/>
  <c r="AK64" i="5"/>
  <c r="N70" i="1" s="1"/>
  <c r="L757" i="1"/>
  <c r="L768" i="1"/>
  <c r="V94" i="5"/>
  <c r="I101" i="1" s="1"/>
  <c r="T40" i="5"/>
  <c r="V40" i="5" s="1"/>
  <c r="E9" i="5"/>
  <c r="C63" i="5"/>
  <c r="E97" i="5"/>
  <c r="E100" i="5" s="1"/>
  <c r="G63" i="5"/>
  <c r="I16" i="5"/>
  <c r="F37" i="5"/>
  <c r="D91" i="5"/>
  <c r="H87" i="3" s="1"/>
  <c r="AE90" i="5"/>
  <c r="L97" i="1" s="1"/>
  <c r="AC36" i="5"/>
  <c r="AE36" i="5" s="1"/>
  <c r="AH68" i="5"/>
  <c r="M74" i="1" s="1"/>
  <c r="AF14" i="5"/>
  <c r="AH14" i="5" s="1"/>
  <c r="I97" i="5"/>
  <c r="I9" i="5"/>
  <c r="AB78" i="5"/>
  <c r="K83" i="1" s="1"/>
  <c r="Z24" i="5"/>
  <c r="Q39" i="5"/>
  <c r="S93" i="5"/>
  <c r="H100" i="1" s="1"/>
  <c r="K39" i="5"/>
  <c r="M93" i="5"/>
  <c r="F100" i="1" s="1"/>
  <c r="H16" i="5"/>
  <c r="J70" i="5"/>
  <c r="E75" i="1" s="1"/>
  <c r="AB64" i="5"/>
  <c r="K70" i="1" s="1"/>
  <c r="Z10" i="5"/>
  <c r="AC17" i="5"/>
  <c r="AE17" i="5" s="1"/>
  <c r="AE71" i="5"/>
  <c r="L77" i="1" s="1"/>
  <c r="AH91" i="5"/>
  <c r="M96" i="1" s="1"/>
  <c r="AF37" i="5"/>
  <c r="AH37" i="5" s="1"/>
  <c r="P87" i="5"/>
  <c r="G91" i="1" s="1"/>
  <c r="N33" i="5"/>
  <c r="P33" i="5" s="1"/>
  <c r="AK84" i="5"/>
  <c r="N92" i="1" s="1"/>
  <c r="AI30" i="5"/>
  <c r="AK30" i="5" s="1"/>
  <c r="H30" i="5"/>
  <c r="J84" i="5"/>
  <c r="E92" i="1" s="1"/>
  <c r="AC38" i="5"/>
  <c r="AE38" i="5" s="1"/>
  <c r="AE92" i="5"/>
  <c r="L98" i="1" s="1"/>
  <c r="Q22" i="5"/>
  <c r="S22" i="5" s="1"/>
  <c r="S76" i="5"/>
  <c r="H84" i="1" s="1"/>
  <c r="D66" i="5"/>
  <c r="H63" i="3" s="1"/>
  <c r="F12" i="5"/>
  <c r="D12" i="5" s="1"/>
  <c r="Q97" i="5"/>
  <c r="Q9" i="5"/>
  <c r="S63" i="5"/>
  <c r="U16" i="5"/>
  <c r="AH512" i="5"/>
  <c r="M567" i="1" s="1"/>
  <c r="V198" i="5"/>
  <c r="I215" i="1" s="1"/>
  <c r="T19" i="5"/>
  <c r="V73" i="5"/>
  <c r="I79" i="1" s="1"/>
  <c r="AK402" i="5"/>
  <c r="N448" i="1" s="1"/>
  <c r="C147" i="5"/>
  <c r="G147" i="5"/>
  <c r="D160" i="1" s="1"/>
  <c r="G93" i="5"/>
  <c r="D100" i="1" s="1"/>
  <c r="E39" i="5"/>
  <c r="C93" i="5"/>
  <c r="M66" i="5"/>
  <c r="F72" i="1" s="1"/>
  <c r="K12" i="5"/>
  <c r="M12" i="5" s="1"/>
  <c r="Z38" i="5"/>
  <c r="AB38" i="5" s="1"/>
  <c r="AB92" i="5"/>
  <c r="K98" i="1" s="1"/>
  <c r="AB81" i="5"/>
  <c r="K88" i="1" s="1"/>
  <c r="Z27" i="5"/>
  <c r="C469" i="5"/>
  <c r="G469" i="5"/>
  <c r="D525" i="1" s="1"/>
  <c r="H22" i="5"/>
  <c r="J22" i="5" s="1"/>
  <c r="J76" i="5"/>
  <c r="E84" i="1" s="1"/>
  <c r="AD30" i="5"/>
  <c r="M69" i="5"/>
  <c r="F76" i="1" s="1"/>
  <c r="K15" i="5"/>
  <c r="M15" i="5" s="1"/>
  <c r="W34" i="5"/>
  <c r="Y34" i="5" s="1"/>
  <c r="Y88" i="5"/>
  <c r="J94" i="1" s="1"/>
  <c r="J77" i="5"/>
  <c r="E81" i="1" s="1"/>
  <c r="H23" i="5"/>
  <c r="J23" i="5" s="1"/>
  <c r="J67" i="5"/>
  <c r="E73" i="1" s="1"/>
  <c r="H13" i="5"/>
  <c r="J13" i="5" s="1"/>
  <c r="AE74" i="5"/>
  <c r="L80" i="1" s="1"/>
  <c r="AC20" i="5"/>
  <c r="AE20" i="5" s="1"/>
  <c r="K41" i="5"/>
  <c r="M95" i="5"/>
  <c r="F99" i="1" s="1"/>
  <c r="AB93" i="5"/>
  <c r="K100" i="1" s="1"/>
  <c r="Z39" i="5"/>
  <c r="Q29" i="5"/>
  <c r="S29" i="5" s="1"/>
  <c r="S83" i="5"/>
  <c r="H89" i="1" s="1"/>
  <c r="V93" i="5"/>
  <c r="I100" i="1" s="1"/>
  <c r="T39" i="5"/>
  <c r="V39" i="5" s="1"/>
  <c r="N38" i="5"/>
  <c r="P38" i="5" s="1"/>
  <c r="P92" i="5"/>
  <c r="G98" i="1" s="1"/>
  <c r="T28" i="5"/>
  <c r="V82" i="5"/>
  <c r="I87" i="1" s="1"/>
  <c r="AC14" i="5"/>
  <c r="AE14" i="5" s="1"/>
  <c r="AE68" i="5"/>
  <c r="L74" i="1" s="1"/>
  <c r="S95" i="5"/>
  <c r="H99" i="1" s="1"/>
  <c r="Q41" i="5"/>
  <c r="S41" i="5" s="1"/>
  <c r="T97" i="5"/>
  <c r="V63" i="5"/>
  <c r="T9" i="5"/>
  <c r="C85" i="5"/>
  <c r="E31" i="5"/>
  <c r="G85" i="5"/>
  <c r="D90" i="1" s="1"/>
  <c r="AE77" i="5"/>
  <c r="L81" i="1" s="1"/>
  <c r="AC23" i="5"/>
  <c r="AE23" i="5" s="1"/>
  <c r="AK82" i="5"/>
  <c r="N87" i="1" s="1"/>
  <c r="AI28" i="5"/>
  <c r="AK28" i="5" s="1"/>
  <c r="AE66" i="5"/>
  <c r="L72" i="1" s="1"/>
  <c r="AC12" i="5"/>
  <c r="AE12" i="5" s="1"/>
  <c r="AJ9" i="5"/>
  <c r="AJ97" i="5"/>
  <c r="Y76" i="5"/>
  <c r="J84" i="1" s="1"/>
  <c r="W22" i="5"/>
  <c r="Y22" i="5" s="1"/>
  <c r="E24" i="5"/>
  <c r="G78" i="5"/>
  <c r="D83" i="1" s="1"/>
  <c r="C78" i="5"/>
  <c r="Y83" i="5"/>
  <c r="J89" i="1" s="1"/>
  <c r="W29" i="5"/>
  <c r="Y29" i="5" s="1"/>
  <c r="F14" i="5"/>
  <c r="D68" i="5"/>
  <c r="H65" i="3" s="1"/>
  <c r="AC32" i="5"/>
  <c r="AE86" i="5"/>
  <c r="L93" i="1" s="1"/>
  <c r="AC31" i="5"/>
  <c r="AE31" i="5" s="1"/>
  <c r="AE85" i="5"/>
  <c r="L90" i="1" s="1"/>
  <c r="AK410" i="5"/>
  <c r="N457" i="1" s="1"/>
  <c r="J69" i="5"/>
  <c r="E76" i="1" s="1"/>
  <c r="H15" i="5"/>
  <c r="J15" i="5" s="1"/>
  <c r="AI31" i="5"/>
  <c r="AK31" i="5" s="1"/>
  <c r="AK85" i="5"/>
  <c r="N90" i="1" s="1"/>
  <c r="AK68" i="5"/>
  <c r="N74" i="1" s="1"/>
  <c r="AI14" i="5"/>
  <c r="AK14" i="5" s="1"/>
  <c r="Z11" i="5"/>
  <c r="AB65" i="5"/>
  <c r="K71" i="1" s="1"/>
  <c r="G680" i="5"/>
  <c r="D763" i="1" s="1"/>
  <c r="C680" i="5"/>
  <c r="Q35" i="5"/>
  <c r="S89" i="5"/>
  <c r="H95" i="1" s="1"/>
  <c r="W18" i="5"/>
  <c r="Y18" i="5" s="1"/>
  <c r="Y72" i="5"/>
  <c r="J78" i="1" s="1"/>
  <c r="W24" i="5"/>
  <c r="Y24" i="5" s="1"/>
  <c r="Y78" i="5"/>
  <c r="J83" i="1" s="1"/>
  <c r="S82" i="5"/>
  <c r="H87" i="1" s="1"/>
  <c r="Q28" i="5"/>
  <c r="S28" i="5" s="1"/>
  <c r="AK65" i="5"/>
  <c r="N71" i="1" s="1"/>
  <c r="AI11" i="5"/>
  <c r="AE512" i="5"/>
  <c r="L567" i="1" s="1"/>
  <c r="N9" i="5"/>
  <c r="P63" i="5"/>
  <c r="N97" i="5"/>
  <c r="AA9" i="5"/>
  <c r="AA97" i="5"/>
  <c r="T22" i="5"/>
  <c r="V76" i="5"/>
  <c r="I84" i="1" s="1"/>
  <c r="N25" i="5"/>
  <c r="P25" i="5" s="1"/>
  <c r="P79" i="5"/>
  <c r="G85" i="1" s="1"/>
  <c r="AK90" i="5"/>
  <c r="N97" i="1" s="1"/>
  <c r="AI36" i="5"/>
  <c r="AK36" i="5" s="1"/>
  <c r="M63" i="5"/>
  <c r="K9" i="5"/>
  <c r="K97" i="5"/>
  <c r="AH95" i="5"/>
  <c r="M99" i="1" s="1"/>
  <c r="AF41" i="5"/>
  <c r="AH41" i="5" s="1"/>
  <c r="Z29" i="5"/>
  <c r="AB29" i="5" s="1"/>
  <c r="AB83" i="5"/>
  <c r="K89" i="1" s="1"/>
  <c r="Q12" i="5"/>
  <c r="S12" i="5" s="1"/>
  <c r="S66" i="5"/>
  <c r="H72" i="1" s="1"/>
  <c r="H35" i="5"/>
  <c r="J89" i="5"/>
  <c r="E95" i="1" s="1"/>
  <c r="Z22" i="5"/>
  <c r="AB22" i="5" s="1"/>
  <c r="AB76" i="5"/>
  <c r="K84" i="1" s="1"/>
  <c r="J83" i="5"/>
  <c r="E89" i="1" s="1"/>
  <c r="H29" i="5"/>
  <c r="J29" i="5" s="1"/>
  <c r="T41" i="5"/>
  <c r="V41" i="5" s="1"/>
  <c r="V95" i="5"/>
  <c r="I99" i="1" s="1"/>
  <c r="K40" i="5"/>
  <c r="M94" i="5"/>
  <c r="F101" i="1" s="1"/>
  <c r="AK78" i="5"/>
  <c r="N83" i="1" s="1"/>
  <c r="AI24" i="5"/>
  <c r="AK24" i="5" s="1"/>
  <c r="S91" i="5"/>
  <c r="H96" i="1" s="1"/>
  <c r="Q37" i="5"/>
  <c r="S37" i="5" s="1"/>
  <c r="V69" i="5"/>
  <c r="I76" i="1" s="1"/>
  <c r="T15" i="5"/>
  <c r="P83" i="5"/>
  <c r="G89" i="1" s="1"/>
  <c r="N29" i="5"/>
  <c r="P29" i="5" s="1"/>
  <c r="V87" i="5"/>
  <c r="I91" i="1" s="1"/>
  <c r="T33" i="5"/>
  <c r="V33" i="5" s="1"/>
  <c r="H19" i="5"/>
  <c r="J73" i="5"/>
  <c r="E79" i="1" s="1"/>
  <c r="W40" i="5"/>
  <c r="Y40" i="5" s="1"/>
  <c r="Y94" i="5"/>
  <c r="J101" i="1" s="1"/>
  <c r="AF10" i="5"/>
  <c r="AH10" i="5" s="1"/>
  <c r="AH64" i="5"/>
  <c r="M70" i="1" s="1"/>
  <c r="P71" i="5"/>
  <c r="G77" i="1" s="1"/>
  <c r="N17" i="5"/>
  <c r="P17" i="5" s="1"/>
  <c r="AH89" i="5"/>
  <c r="M95" i="1" s="1"/>
  <c r="AF35" i="5"/>
  <c r="AH35" i="5" s="1"/>
  <c r="T29" i="5"/>
  <c r="V83" i="5"/>
  <c r="I89" i="1" s="1"/>
  <c r="N11" i="5"/>
  <c r="P65" i="5"/>
  <c r="G71" i="1" s="1"/>
  <c r="K13" i="5"/>
  <c r="M13" i="5" s="1"/>
  <c r="M67" i="5"/>
  <c r="F73" i="1" s="1"/>
  <c r="AF29" i="5"/>
  <c r="AH29" i="5" s="1"/>
  <c r="AH83" i="5"/>
  <c r="M89" i="1" s="1"/>
  <c r="AB87" i="5"/>
  <c r="K91" i="1" s="1"/>
  <c r="Z33" i="5"/>
  <c r="AB33" i="5" s="1"/>
  <c r="AC40" i="5"/>
  <c r="AE94" i="5"/>
  <c r="L101" i="1" s="1"/>
  <c r="W31" i="5"/>
  <c r="Y85" i="5"/>
  <c r="J90" i="1" s="1"/>
  <c r="P86" i="5"/>
  <c r="G93" i="1" s="1"/>
  <c r="N32" i="5"/>
  <c r="C410" i="5"/>
  <c r="G410" i="5"/>
  <c r="D457" i="1" s="1"/>
  <c r="E10" i="5"/>
  <c r="C64" i="5"/>
  <c r="G64" i="5"/>
  <c r="D70" i="1" s="1"/>
  <c r="G512" i="5"/>
  <c r="D567" i="1" s="1"/>
  <c r="C512" i="5"/>
  <c r="S72" i="5"/>
  <c r="H78" i="1" s="1"/>
  <c r="Q18" i="5"/>
  <c r="D75" i="5"/>
  <c r="H72" i="3" s="1"/>
  <c r="F21" i="5"/>
  <c r="D89" i="5"/>
  <c r="H86" i="3" s="1"/>
  <c r="F35" i="5"/>
  <c r="Z34" i="5"/>
  <c r="AB34" i="5" s="1"/>
  <c r="AB88" i="5"/>
  <c r="K94" i="1" s="1"/>
  <c r="AF39" i="5"/>
  <c r="AH93" i="5"/>
  <c r="M100" i="1" s="1"/>
  <c r="H14" i="5"/>
  <c r="J14" i="5" s="1"/>
  <c r="J68" i="5"/>
  <c r="E74" i="1" s="1"/>
  <c r="Q15" i="5"/>
  <c r="S15" i="5" s="1"/>
  <c r="S69" i="5"/>
  <c r="H76" i="1" s="1"/>
  <c r="AI40" i="5"/>
  <c r="AK40" i="5" s="1"/>
  <c r="AK94" i="5"/>
  <c r="N101" i="1" s="1"/>
  <c r="AB66" i="5"/>
  <c r="K72" i="1" s="1"/>
  <c r="Z12" i="5"/>
  <c r="AB12" i="5" s="1"/>
  <c r="AH84" i="5"/>
  <c r="M92" i="1" s="1"/>
  <c r="AF30" i="5"/>
  <c r="M91" i="5"/>
  <c r="F96" i="1" s="1"/>
  <c r="K37" i="5"/>
  <c r="M37" i="5" s="1"/>
  <c r="AH66" i="5"/>
  <c r="M72" i="1" s="1"/>
  <c r="AF12" i="5"/>
  <c r="AH12" i="5" s="1"/>
  <c r="H28" i="5"/>
  <c r="J28" i="5" s="1"/>
  <c r="J82" i="5"/>
  <c r="E87" i="1" s="1"/>
  <c r="J78" i="5"/>
  <c r="E83" i="1" s="1"/>
  <c r="H24" i="5"/>
  <c r="J24" i="5" s="1"/>
  <c r="S77" i="5"/>
  <c r="H81" i="1" s="1"/>
  <c r="Q23" i="5"/>
  <c r="AC39" i="5"/>
  <c r="AE39" i="5" s="1"/>
  <c r="AE93" i="5"/>
  <c r="L100" i="1" s="1"/>
  <c r="AB68" i="5"/>
  <c r="K74" i="1" s="1"/>
  <c r="Z14" i="5"/>
  <c r="AB14" i="5" s="1"/>
  <c r="AE65" i="5"/>
  <c r="L71" i="1" s="1"/>
  <c r="AC11" i="5"/>
  <c r="AE11" i="5" s="1"/>
  <c r="AH92" i="5"/>
  <c r="M98" i="1" s="1"/>
  <c r="AF38" i="5"/>
  <c r="AH38" i="5" s="1"/>
  <c r="AB95" i="5"/>
  <c r="K99" i="1" s="1"/>
  <c r="Z41" i="5"/>
  <c r="AB41" i="5" s="1"/>
  <c r="V630" i="5"/>
  <c r="I707" i="1" s="1"/>
  <c r="AE665" i="5"/>
  <c r="L748" i="1" s="1"/>
  <c r="T35" i="5"/>
  <c r="V89" i="5"/>
  <c r="I95" i="1" s="1"/>
  <c r="O97" i="5"/>
  <c r="O9" i="5"/>
  <c r="Z16" i="5"/>
  <c r="AB70" i="5"/>
  <c r="K75" i="1" s="1"/>
  <c r="M71" i="5"/>
  <c r="F77" i="1" s="1"/>
  <c r="K17" i="5"/>
  <c r="M17" i="5" s="1"/>
  <c r="W15" i="5"/>
  <c r="Y15" i="5" s="1"/>
  <c r="Y69" i="5"/>
  <c r="J76" i="1" s="1"/>
  <c r="AJ26" i="5"/>
  <c r="AH394" i="5"/>
  <c r="M443" i="1" s="1"/>
  <c r="S81" i="5"/>
  <c r="H88" i="1" s="1"/>
  <c r="Q27" i="5"/>
  <c r="H32" i="5"/>
  <c r="J32" i="5" s="1"/>
  <c r="J86" i="5"/>
  <c r="E93" i="1" s="1"/>
  <c r="J90" i="5"/>
  <c r="E97" i="1" s="1"/>
  <c r="H36" i="5"/>
  <c r="J36" i="5" s="1"/>
  <c r="S64" i="5"/>
  <c r="H70" i="1" s="1"/>
  <c r="Q10" i="5"/>
  <c r="S10" i="5" s="1"/>
  <c r="R9" i="5"/>
  <c r="R97" i="5"/>
  <c r="Z25" i="5"/>
  <c r="AB25" i="5" s="1"/>
  <c r="AB79" i="5"/>
  <c r="K85" i="1" s="1"/>
  <c r="AJ27" i="5"/>
  <c r="AK67" i="5"/>
  <c r="N73" i="1" s="1"/>
  <c r="AI13" i="5"/>
  <c r="AK13" i="5" s="1"/>
  <c r="N40" i="5"/>
  <c r="P94" i="5"/>
  <c r="G101" i="1" s="1"/>
  <c r="M65" i="5"/>
  <c r="F71" i="1" s="1"/>
  <c r="K11" i="5"/>
  <c r="C76" i="5"/>
  <c r="G76" i="5"/>
  <c r="D84" i="1" s="1"/>
  <c r="E22" i="5"/>
  <c r="F16" i="5"/>
  <c r="D70" i="5"/>
  <c r="H66" i="3" s="1"/>
  <c r="V67" i="5"/>
  <c r="I73" i="1" s="1"/>
  <c r="T13" i="5"/>
  <c r="V13" i="5" s="1"/>
  <c r="T32" i="5"/>
  <c r="V32" i="5" s="1"/>
  <c r="V86" i="5"/>
  <c r="I93" i="1" s="1"/>
  <c r="G653" i="5"/>
  <c r="E686" i="5"/>
  <c r="C653" i="5"/>
  <c r="V79" i="5"/>
  <c r="I85" i="1" s="1"/>
  <c r="T25" i="5"/>
  <c r="V25" i="5" s="1"/>
  <c r="D90" i="5"/>
  <c r="H88" i="3" s="1"/>
  <c r="F36" i="5"/>
  <c r="AE67" i="5"/>
  <c r="L73" i="1" s="1"/>
  <c r="AC13" i="5"/>
  <c r="AE13" i="5" s="1"/>
  <c r="H17" i="5"/>
  <c r="J17" i="5" s="1"/>
  <c r="J71" i="5"/>
  <c r="E77" i="1" s="1"/>
  <c r="AB90" i="5"/>
  <c r="K97" i="1" s="1"/>
  <c r="Z36" i="5"/>
  <c r="AB36" i="5" s="1"/>
  <c r="AI29" i="5"/>
  <c r="AK83" i="5"/>
  <c r="N89" i="1" s="1"/>
  <c r="O27" i="5"/>
  <c r="G71" i="5"/>
  <c r="D77" i="1" s="1"/>
  <c r="C71" i="5"/>
  <c r="E17" i="5"/>
  <c r="AG24" i="5"/>
  <c r="M85" i="5"/>
  <c r="F90" i="1" s="1"/>
  <c r="K31" i="5"/>
  <c r="M31" i="5" s="1"/>
  <c r="O40" i="5"/>
  <c r="P76" i="5"/>
  <c r="G84" i="1" s="1"/>
  <c r="N22" i="5"/>
  <c r="P22" i="5" s="1"/>
  <c r="AI32" i="5"/>
  <c r="AK32" i="5" s="1"/>
  <c r="AK86" i="5"/>
  <c r="N93" i="1" s="1"/>
  <c r="F39" i="5"/>
  <c r="D93" i="5"/>
  <c r="H91" i="3" s="1"/>
  <c r="I33" i="5"/>
  <c r="C68" i="5"/>
  <c r="E14" i="5"/>
  <c r="G68" i="5"/>
  <c r="D74" i="1" s="1"/>
  <c r="H41" i="5"/>
  <c r="J41" i="5" s="1"/>
  <c r="J95" i="5"/>
  <c r="E99" i="1" s="1"/>
  <c r="AE89" i="5"/>
  <c r="L95" i="1" s="1"/>
  <c r="L35" i="1" s="1"/>
  <c r="AC35" i="5"/>
  <c r="AE35" i="5" s="1"/>
  <c r="C308" i="5"/>
  <c r="G308" i="5"/>
  <c r="D342" i="1" s="1"/>
  <c r="K21" i="5"/>
  <c r="M21" i="5" s="1"/>
  <c r="M75" i="5"/>
  <c r="F82" i="1" s="1"/>
  <c r="J351" i="5"/>
  <c r="E393" i="1" s="1"/>
  <c r="AF418" i="5"/>
  <c r="AH385" i="5"/>
  <c r="P95" i="5"/>
  <c r="G99" i="1" s="1"/>
  <c r="N41" i="5"/>
  <c r="P41" i="5" s="1"/>
  <c r="Q20" i="5"/>
  <c r="S20" i="5" s="1"/>
  <c r="S74" i="5"/>
  <c r="H80" i="1" s="1"/>
  <c r="D94" i="5"/>
  <c r="H92" i="3" s="1"/>
  <c r="F40" i="5"/>
  <c r="P300" i="5"/>
  <c r="G331" i="1" s="1"/>
  <c r="AB67" i="5"/>
  <c r="K73" i="1" s="1"/>
  <c r="Z13" i="5"/>
  <c r="AB13" i="5" s="1"/>
  <c r="AH80" i="5"/>
  <c r="M86" i="1" s="1"/>
  <c r="AF26" i="5"/>
  <c r="D547" i="5"/>
  <c r="H483" i="3" s="1"/>
  <c r="AA35" i="5"/>
  <c r="AG39" i="5"/>
  <c r="AB84" i="5"/>
  <c r="K92" i="1" s="1"/>
  <c r="Z30" i="5"/>
  <c r="AB30" i="5" s="1"/>
  <c r="AC34" i="5"/>
  <c r="AE34" i="5" s="1"/>
  <c r="AE88" i="5"/>
  <c r="L94" i="1" s="1"/>
  <c r="X9" i="5"/>
  <c r="X97" i="5"/>
  <c r="P82" i="5"/>
  <c r="G87" i="1" s="1"/>
  <c r="N28" i="5"/>
  <c r="D469" i="5"/>
  <c r="H419" i="3" s="1"/>
  <c r="AH308" i="5"/>
  <c r="M342" i="1" s="1"/>
  <c r="E13" i="5"/>
  <c r="G67" i="5"/>
  <c r="D73" i="1" s="1"/>
  <c r="C67" i="5"/>
  <c r="Y73" i="5"/>
  <c r="J79" i="1" s="1"/>
  <c r="W19" i="5"/>
  <c r="AB73" i="5"/>
  <c r="K79" i="1" s="1"/>
  <c r="Z19" i="5"/>
  <c r="AB19" i="5" s="1"/>
  <c r="AH94" i="5"/>
  <c r="M101" i="1" s="1"/>
  <c r="AF40" i="5"/>
  <c r="AH40" i="5" s="1"/>
  <c r="AI39" i="5"/>
  <c r="AK93" i="5"/>
  <c r="N100" i="1" s="1"/>
  <c r="D72" i="5"/>
  <c r="H69" i="3" s="1"/>
  <c r="F18" i="5"/>
  <c r="M233" i="5"/>
  <c r="F257" i="1" s="1"/>
  <c r="AG27" i="5"/>
  <c r="M685" i="5"/>
  <c r="F768" i="1" s="1"/>
  <c r="AB622" i="5"/>
  <c r="K697" i="1" s="1"/>
  <c r="O686" i="5"/>
  <c r="AJ39" i="5"/>
  <c r="W38" i="5"/>
  <c r="Y38" i="5" s="1"/>
  <c r="Y92" i="5"/>
  <c r="J98" i="1" s="1"/>
  <c r="AJ37" i="5"/>
  <c r="W37" i="5"/>
  <c r="Y37" i="5" s="1"/>
  <c r="Y91" i="5"/>
  <c r="J96" i="1" s="1"/>
  <c r="AH571" i="5"/>
  <c r="M641" i="1" s="1"/>
  <c r="C257" i="5"/>
  <c r="G257" i="5"/>
  <c r="D282" i="1" s="1"/>
  <c r="AF19" i="5"/>
  <c r="AH73" i="5"/>
  <c r="M79" i="1" s="1"/>
  <c r="AE308" i="5"/>
  <c r="L342" i="1" s="1"/>
  <c r="AJ21" i="5"/>
  <c r="AE83" i="5"/>
  <c r="L89" i="1" s="1"/>
  <c r="AC29" i="5"/>
  <c r="AE29" i="5" s="1"/>
  <c r="S75" i="5"/>
  <c r="H82" i="1" s="1"/>
  <c r="Q21" i="5"/>
  <c r="S21" i="5" s="1"/>
  <c r="F33" i="5"/>
  <c r="D33" i="5" s="1"/>
  <c r="D87" i="5"/>
  <c r="H82" i="3" s="1"/>
  <c r="X32" i="5"/>
  <c r="AK139" i="5"/>
  <c r="N149" i="1" s="1"/>
  <c r="X31" i="5"/>
  <c r="AH90" i="5"/>
  <c r="M97" i="1" s="1"/>
  <c r="AF36" i="5"/>
  <c r="AH36" i="5" s="1"/>
  <c r="AH386" i="5"/>
  <c r="M433" i="1" s="1"/>
  <c r="J233" i="5"/>
  <c r="E257" i="1" s="1"/>
  <c r="C81" i="5"/>
  <c r="G81" i="5"/>
  <c r="D88" i="1" s="1"/>
  <c r="E27" i="5"/>
  <c r="AE653" i="5"/>
  <c r="AC686" i="5"/>
  <c r="G402" i="5"/>
  <c r="D448" i="1" s="1"/>
  <c r="C402" i="5"/>
  <c r="M520" i="5"/>
  <c r="F585" i="1" s="1"/>
  <c r="D233" i="5"/>
  <c r="H206" i="3" s="1"/>
  <c r="M335" i="5"/>
  <c r="F373" i="1" s="1"/>
  <c r="G409" i="5"/>
  <c r="D456" i="1" s="1"/>
  <c r="C409" i="5"/>
  <c r="AB131" i="5"/>
  <c r="K141" i="1" s="1"/>
  <c r="C613" i="5"/>
  <c r="G613" i="5"/>
  <c r="D689" i="1" s="1"/>
  <c r="AK398" i="5"/>
  <c r="N441" i="1" s="1"/>
  <c r="G503" i="5"/>
  <c r="D565" i="1" s="1"/>
  <c r="C503" i="5"/>
  <c r="AE496" i="5"/>
  <c r="L559" i="1" s="1"/>
  <c r="AB182" i="5"/>
  <c r="K198" i="1" s="1"/>
  <c r="P606" i="5"/>
  <c r="G682" i="1" s="1"/>
  <c r="X11" i="5"/>
  <c r="J394" i="5"/>
  <c r="E443" i="1" s="1"/>
  <c r="G605" i="5"/>
  <c r="D685" i="1" s="1"/>
  <c r="C605" i="5"/>
  <c r="S299" i="5"/>
  <c r="H333" i="1" s="1"/>
  <c r="J347" i="5"/>
  <c r="E385" i="1" s="1"/>
  <c r="AH664" i="5"/>
  <c r="AH555" i="5"/>
  <c r="M625" i="1" s="1"/>
  <c r="D249" i="5"/>
  <c r="H221" i="3" s="1"/>
  <c r="V673" i="5"/>
  <c r="I757" i="1" s="1"/>
  <c r="AB351" i="5"/>
  <c r="K393" i="1" s="1"/>
  <c r="S401" i="5"/>
  <c r="H449" i="1" s="1"/>
  <c r="V469" i="5"/>
  <c r="I525" i="1" s="1"/>
  <c r="P147" i="5"/>
  <c r="G160" i="1" s="1"/>
  <c r="AE460" i="5"/>
  <c r="L512" i="1" s="1"/>
  <c r="D545" i="5"/>
  <c r="F578" i="5"/>
  <c r="AH358" i="5"/>
  <c r="M396" i="1" s="1"/>
  <c r="D602" i="5"/>
  <c r="H530" i="3" s="1"/>
  <c r="AE350" i="5"/>
  <c r="L389" i="1" s="1"/>
  <c r="Y280" i="5"/>
  <c r="J313" i="1" s="1"/>
  <c r="J335" i="5"/>
  <c r="E373" i="1" s="1"/>
  <c r="F27" i="5"/>
  <c r="D81" i="5"/>
  <c r="H79" i="3" s="1"/>
  <c r="AB445" i="5"/>
  <c r="K500" i="1" s="1"/>
  <c r="AE547" i="5"/>
  <c r="L618" i="1" s="1"/>
  <c r="J241" i="5"/>
  <c r="E263" i="1" s="1"/>
  <c r="G444" i="5"/>
  <c r="D499" i="1" s="1"/>
  <c r="C444" i="5"/>
  <c r="AB334" i="5"/>
  <c r="K372" i="1" s="1"/>
  <c r="AB386" i="5"/>
  <c r="K433" i="1" s="1"/>
  <c r="J393" i="5"/>
  <c r="E440" i="1" s="1"/>
  <c r="S669" i="5"/>
  <c r="H754" i="1" s="1"/>
  <c r="S570" i="5"/>
  <c r="G291" i="5"/>
  <c r="D330" i="1" s="1"/>
  <c r="C291" i="5"/>
  <c r="R686" i="5"/>
  <c r="AE562" i="5"/>
  <c r="L631" i="1" s="1"/>
  <c r="AK233" i="5"/>
  <c r="N257" i="1" s="1"/>
  <c r="M508" i="5"/>
  <c r="F570" i="1" s="1"/>
  <c r="Y417" i="5"/>
  <c r="J464" i="1" s="1"/>
  <c r="Y131" i="5"/>
  <c r="J141" i="1" s="1"/>
  <c r="S398" i="5"/>
  <c r="H441" i="1" s="1"/>
  <c r="C511" i="5"/>
  <c r="G511" i="5"/>
  <c r="D576" i="1" s="1"/>
  <c r="Y386" i="5"/>
  <c r="J433" i="1" s="1"/>
  <c r="AE614" i="5"/>
  <c r="L691" i="1" s="1"/>
  <c r="S123" i="5"/>
  <c r="H133" i="1" s="1"/>
  <c r="D299" i="5"/>
  <c r="H268" i="3" s="1"/>
  <c r="G669" i="5"/>
  <c r="D754" i="1" s="1"/>
  <c r="C669" i="5"/>
  <c r="V280" i="5"/>
  <c r="I313" i="1" s="1"/>
  <c r="G468" i="5"/>
  <c r="D523" i="1" s="1"/>
  <c r="C468" i="5"/>
  <c r="AE257" i="5"/>
  <c r="L282" i="1" s="1"/>
  <c r="D673" i="5"/>
  <c r="H593" i="3" s="1"/>
  <c r="P359" i="5"/>
  <c r="G398" i="1" s="1"/>
  <c r="AJ418" i="5"/>
  <c r="F686" i="5"/>
  <c r="D653" i="5"/>
  <c r="AK562" i="5"/>
  <c r="N631" i="1" s="1"/>
  <c r="J186" i="5"/>
  <c r="D452" i="5"/>
  <c r="H402" i="3" s="1"/>
  <c r="AE664" i="5"/>
  <c r="L747" i="1" s="1"/>
  <c r="Y554" i="5"/>
  <c r="J624" i="1" s="1"/>
  <c r="AK656" i="5"/>
  <c r="N739" i="1" s="1"/>
  <c r="D350" i="5"/>
  <c r="H311" i="3" s="1"/>
  <c r="G280" i="5"/>
  <c r="D313" i="1" s="1"/>
  <c r="C280" i="5"/>
  <c r="AE468" i="5"/>
  <c r="L523" i="1" s="1"/>
  <c r="T578" i="5"/>
  <c r="V545" i="5"/>
  <c r="I615" i="1" s="1"/>
  <c r="D132" i="5"/>
  <c r="H120" i="3" s="1"/>
  <c r="D408" i="5"/>
  <c r="H363" i="3" s="1"/>
  <c r="V602" i="5"/>
  <c r="I679" i="1" s="1"/>
  <c r="D240" i="5"/>
  <c r="H211" i="3" s="1"/>
  <c r="V183" i="5"/>
  <c r="I200" i="1" s="1"/>
  <c r="D604" i="5"/>
  <c r="H531" i="3" s="1"/>
  <c r="D400" i="5"/>
  <c r="H354" i="3" s="1"/>
  <c r="D304" i="5"/>
  <c r="H273" i="3" s="1"/>
  <c r="P135" i="5"/>
  <c r="G147" i="1" s="1"/>
  <c r="C247" i="5"/>
  <c r="G247" i="5"/>
  <c r="D271" i="1" s="1"/>
  <c r="D495" i="5"/>
  <c r="H438" i="3" s="1"/>
  <c r="S132" i="5"/>
  <c r="H143" i="1" s="1"/>
  <c r="M621" i="5"/>
  <c r="F690" i="1" s="1"/>
  <c r="AE334" i="5"/>
  <c r="L372" i="1" s="1"/>
  <c r="M146" i="5"/>
  <c r="F158" i="1" s="1"/>
  <c r="AH502" i="5"/>
  <c r="M566" i="1" s="1"/>
  <c r="D237" i="5"/>
  <c r="H210" i="3" s="1"/>
  <c r="AH130" i="5"/>
  <c r="M142" i="1" s="1"/>
  <c r="AE256" i="5"/>
  <c r="L280" i="1" s="1"/>
  <c r="AB680" i="5"/>
  <c r="K763" i="1" s="1"/>
  <c r="C365" i="5"/>
  <c r="G365" i="5"/>
  <c r="D403" i="1" s="1"/>
  <c r="C122" i="5"/>
  <c r="G122" i="5"/>
  <c r="D134" i="1" s="1"/>
  <c r="C561" i="5"/>
  <c r="G561" i="5"/>
  <c r="D630" i="1" s="1"/>
  <c r="AH135" i="5"/>
  <c r="M147" i="1" s="1"/>
  <c r="R578" i="5"/>
  <c r="O205" i="5"/>
  <c r="Y612" i="5"/>
  <c r="J701" i="1" s="1"/>
  <c r="Z366" i="5"/>
  <c r="AB333" i="5"/>
  <c r="AH400" i="5"/>
  <c r="M446" i="1" s="1"/>
  <c r="S146" i="5"/>
  <c r="H158" i="1" s="1"/>
  <c r="G304" i="5"/>
  <c r="D338" i="1" s="1"/>
  <c r="C304" i="5"/>
  <c r="AH467" i="5"/>
  <c r="M522" i="1" s="1"/>
  <c r="AK240" i="5"/>
  <c r="N262" i="1" s="1"/>
  <c r="D671" i="5"/>
  <c r="H585" i="3" s="1"/>
  <c r="D365" i="5"/>
  <c r="H325" i="3" s="1"/>
  <c r="AK452" i="5"/>
  <c r="N508" i="1" s="1"/>
  <c r="V443" i="5"/>
  <c r="I498" i="1" s="1"/>
  <c r="C234" i="5"/>
  <c r="G234" i="5"/>
  <c r="D258" i="1" s="1"/>
  <c r="AB620" i="5"/>
  <c r="K694" i="1" s="1"/>
  <c r="Y341" i="5"/>
  <c r="J380" i="1" s="1"/>
  <c r="J510" i="5"/>
  <c r="E574" i="1" s="1"/>
  <c r="AH132" i="5"/>
  <c r="M143" i="1" s="1"/>
  <c r="M604" i="5"/>
  <c r="F681" i="1" s="1"/>
  <c r="AK671" i="5"/>
  <c r="N749" i="1" s="1"/>
  <c r="D553" i="5"/>
  <c r="H488" i="3" s="1"/>
  <c r="P140" i="5"/>
  <c r="G150" i="1" s="1"/>
  <c r="J519" i="5"/>
  <c r="E581" i="1" s="1"/>
  <c r="C256" i="5"/>
  <c r="G256" i="5"/>
  <c r="D280" i="1" s="1"/>
  <c r="V132" i="5"/>
  <c r="I143" i="1" s="1"/>
  <c r="V400" i="5"/>
  <c r="I446" i="1" s="1"/>
  <c r="C138" i="5"/>
  <c r="G138" i="5"/>
  <c r="D145" i="1" s="1"/>
  <c r="S304" i="5"/>
  <c r="H338" i="1" s="1"/>
  <c r="P194" i="5"/>
  <c r="G209" i="1" s="1"/>
  <c r="C451" i="5"/>
  <c r="G451" i="5"/>
  <c r="D506" i="1" s="1"/>
  <c r="D145" i="5"/>
  <c r="H134" i="3" s="1"/>
  <c r="P460" i="5"/>
  <c r="G512" i="1" s="1"/>
  <c r="AH605" i="5"/>
  <c r="M685" i="1" s="1"/>
  <c r="AB299" i="5"/>
  <c r="K333" i="1" s="1"/>
  <c r="Y130" i="5"/>
  <c r="J142" i="1" s="1"/>
  <c r="AH569" i="5"/>
  <c r="M638" i="1" s="1"/>
  <c r="Y282" i="5"/>
  <c r="J315" i="1" s="1"/>
  <c r="AB237" i="5"/>
  <c r="K261" i="1" s="1"/>
  <c r="P655" i="5"/>
  <c r="G737" i="1" s="1"/>
  <c r="V553" i="5"/>
  <c r="I623" i="1" s="1"/>
  <c r="AH204" i="5"/>
  <c r="M220" i="1" s="1"/>
  <c r="P451" i="5"/>
  <c r="G506" i="1" s="1"/>
  <c r="D518" i="5"/>
  <c r="H461" i="3" s="1"/>
  <c r="M567" i="5"/>
  <c r="F633" i="1" s="1"/>
  <c r="D188" i="5"/>
  <c r="H169" i="3" s="1"/>
  <c r="P661" i="5"/>
  <c r="G743" i="1" s="1"/>
  <c r="AB502" i="5"/>
  <c r="K566" i="1" s="1"/>
  <c r="AE296" i="5"/>
  <c r="L334" i="1" s="1"/>
  <c r="V661" i="5"/>
  <c r="I743" i="1" s="1"/>
  <c r="V305" i="5"/>
  <c r="I337" i="1" s="1"/>
  <c r="C298" i="5"/>
  <c r="G298" i="5"/>
  <c r="D328" i="1" s="1"/>
  <c r="U205" i="5"/>
  <c r="Y172" i="5"/>
  <c r="W205" i="5"/>
  <c r="M202" i="5"/>
  <c r="F219" i="1" s="1"/>
  <c r="P202" i="5"/>
  <c r="G219" i="1" s="1"/>
  <c r="C148" i="5"/>
  <c r="G148" i="5"/>
  <c r="D156" i="1" s="1"/>
  <c r="S441" i="5"/>
  <c r="H496" i="1" s="1"/>
  <c r="D414" i="5"/>
  <c r="H369" i="3" s="1"/>
  <c r="AK121" i="5"/>
  <c r="N132" i="1" s="1"/>
  <c r="D121" i="5"/>
  <c r="H109" i="3" s="1"/>
  <c r="S661" i="5"/>
  <c r="H743" i="1" s="1"/>
  <c r="G457" i="5"/>
  <c r="D510" i="1" s="1"/>
  <c r="C457" i="5"/>
  <c r="AE390" i="5"/>
  <c r="L437" i="1" s="1"/>
  <c r="J390" i="5"/>
  <c r="E437" i="1" s="1"/>
  <c r="C618" i="5"/>
  <c r="G618" i="5"/>
  <c r="D695" i="1" s="1"/>
  <c r="AK180" i="5"/>
  <c r="N197" i="1" s="1"/>
  <c r="G229" i="5"/>
  <c r="C229" i="5"/>
  <c r="AE611" i="5"/>
  <c r="L688" i="1" s="1"/>
  <c r="M678" i="5"/>
  <c r="F760" i="1" s="1"/>
  <c r="J559" i="5"/>
  <c r="E627" i="1" s="1"/>
  <c r="D678" i="5"/>
  <c r="H596" i="3" s="1"/>
  <c r="D559" i="5"/>
  <c r="H492" i="3" s="1"/>
  <c r="G559" i="5"/>
  <c r="D627" i="1" s="1"/>
  <c r="C559" i="5"/>
  <c r="S603" i="5"/>
  <c r="H680" i="1" s="1"/>
  <c r="S502" i="5"/>
  <c r="H566" i="1" s="1"/>
  <c r="P188" i="5"/>
  <c r="G205" i="1" s="1"/>
  <c r="J290" i="5"/>
  <c r="E324" i="1" s="1"/>
  <c r="Y390" i="5"/>
  <c r="J437" i="1" s="1"/>
  <c r="S677" i="5"/>
  <c r="H761" i="1" s="1"/>
  <c r="V603" i="5"/>
  <c r="I680" i="1" s="1"/>
  <c r="Y576" i="5"/>
  <c r="J647" i="1" s="1"/>
  <c r="AK501" i="5"/>
  <c r="N564" i="1" s="1"/>
  <c r="V415" i="5"/>
  <c r="I463" i="1" s="1"/>
  <c r="S517" i="5"/>
  <c r="H582" i="1" s="1"/>
  <c r="AK229" i="5"/>
  <c r="N252" i="1" s="1"/>
  <c r="G415" i="5"/>
  <c r="D463" i="1" s="1"/>
  <c r="C415" i="5"/>
  <c r="G195" i="5"/>
  <c r="D213" i="1" s="1"/>
  <c r="C195" i="5"/>
  <c r="S144" i="5"/>
  <c r="H155" i="1" s="1"/>
  <c r="J552" i="5"/>
  <c r="E622" i="1" s="1"/>
  <c r="AH442" i="5"/>
  <c r="M497" i="1" s="1"/>
  <c r="D297" i="5"/>
  <c r="H261" i="3" s="1"/>
  <c r="G297" i="5"/>
  <c r="D326" i="1" s="1"/>
  <c r="C297" i="5"/>
  <c r="D450" i="5"/>
  <c r="H399" i="3" s="1"/>
  <c r="AK450" i="5"/>
  <c r="N505" i="1" s="1"/>
  <c r="AH662" i="5"/>
  <c r="G348" i="5"/>
  <c r="D386" i="1" s="1"/>
  <c r="C348" i="5"/>
  <c r="AE364" i="5"/>
  <c r="L402" i="1" s="1"/>
  <c r="V568" i="5"/>
  <c r="I637" i="1" s="1"/>
  <c r="AK603" i="5"/>
  <c r="N680" i="1" s="1"/>
  <c r="Y246" i="5"/>
  <c r="J269" i="1" s="1"/>
  <c r="J288" i="5"/>
  <c r="E321" i="1" s="1"/>
  <c r="AH501" i="5"/>
  <c r="M564" i="1" s="1"/>
  <c r="S611" i="5"/>
  <c r="H688" i="1" s="1"/>
  <c r="V399" i="5"/>
  <c r="I447" i="1" s="1"/>
  <c r="V119" i="5"/>
  <c r="I130" i="1" s="1"/>
  <c r="C626" i="5"/>
  <c r="G626" i="5"/>
  <c r="D702" i="1" s="1"/>
  <c r="G246" i="5"/>
  <c r="D269" i="1" s="1"/>
  <c r="C246" i="5"/>
  <c r="J558" i="5"/>
  <c r="E640" i="1" s="1"/>
  <c r="AE288" i="5"/>
  <c r="L321" i="1" s="1"/>
  <c r="V120" i="5"/>
  <c r="I131" i="1" s="1"/>
  <c r="C551" i="5"/>
  <c r="G551" i="5"/>
  <c r="D621" i="1" s="1"/>
  <c r="M516" i="5"/>
  <c r="F578" i="1" s="1"/>
  <c r="M464" i="5"/>
  <c r="F518" i="1" s="1"/>
  <c r="Y187" i="5"/>
  <c r="J202" i="1" s="1"/>
  <c r="AE281" i="5"/>
  <c r="L314" i="1" s="1"/>
  <c r="V144" i="5"/>
  <c r="I155" i="1" s="1"/>
  <c r="D136" i="5"/>
  <c r="H128" i="3" s="1"/>
  <c r="D346" i="5"/>
  <c r="H301" i="3" s="1"/>
  <c r="AH617" i="5"/>
  <c r="M696" i="1" s="1"/>
  <c r="AH245" i="5"/>
  <c r="M267" i="1" s="1"/>
  <c r="J143" i="5"/>
  <c r="E154" i="1" s="1"/>
  <c r="AK195" i="5"/>
  <c r="N213" i="1" s="1"/>
  <c r="M413" i="5"/>
  <c r="F460" i="1" s="1"/>
  <c r="D684" i="5"/>
  <c r="H602" i="3" s="1"/>
  <c r="D128" i="5"/>
  <c r="H116" i="3" s="1"/>
  <c r="M281" i="5"/>
  <c r="F314" i="1" s="1"/>
  <c r="M124" i="5"/>
  <c r="F135" i="1" s="1"/>
  <c r="S457" i="5"/>
  <c r="H510" i="1" s="1"/>
  <c r="AE660" i="5"/>
  <c r="L742" i="1" s="1"/>
  <c r="M491" i="5"/>
  <c r="F554" i="1" s="1"/>
  <c r="K524" i="5"/>
  <c r="AE448" i="5"/>
  <c r="L503" i="1" s="1"/>
  <c r="AB558" i="5"/>
  <c r="K640" i="1" s="1"/>
  <c r="AK574" i="5"/>
  <c r="N644" i="1" s="1"/>
  <c r="AB684" i="5"/>
  <c r="K766" i="1" s="1"/>
  <c r="E145" i="1"/>
  <c r="E161" i="1"/>
  <c r="D303" i="5"/>
  <c r="H271" i="3" s="1"/>
  <c r="G660" i="5"/>
  <c r="D742" i="1" s="1"/>
  <c r="C660" i="5"/>
  <c r="V566" i="5"/>
  <c r="I635" i="1" s="1"/>
  <c r="D354" i="5"/>
  <c r="H312" i="3" s="1"/>
  <c r="S397" i="5"/>
  <c r="H445" i="1" s="1"/>
  <c r="P303" i="5"/>
  <c r="G336" i="1" s="1"/>
  <c r="D566" i="5"/>
  <c r="AB676" i="5"/>
  <c r="K759" i="1" s="1"/>
  <c r="AE601" i="5"/>
  <c r="L678" i="1" s="1"/>
  <c r="AE142" i="5"/>
  <c r="L153" i="1" s="1"/>
  <c r="D118" i="5"/>
  <c r="F151" i="5"/>
  <c r="J124" i="5"/>
  <c r="E135" i="1" s="1"/>
  <c r="S389" i="5"/>
  <c r="H435" i="1" s="1"/>
  <c r="AE389" i="5"/>
  <c r="L435" i="1" s="1"/>
  <c r="AB287" i="5"/>
  <c r="K320" i="1" s="1"/>
  <c r="G397" i="5"/>
  <c r="D445" i="1" s="1"/>
  <c r="C397" i="5"/>
  <c r="AH395" i="5"/>
  <c r="M442" i="1" s="1"/>
  <c r="D572" i="5"/>
  <c r="H507" i="3" s="1"/>
  <c r="D659" i="5"/>
  <c r="H580" i="3" s="1"/>
  <c r="M556" i="5"/>
  <c r="F626" i="1" s="1"/>
  <c r="AH278" i="5"/>
  <c r="AF311" i="5"/>
  <c r="AH362" i="5"/>
  <c r="D150" i="5"/>
  <c r="H138" i="3" s="1"/>
  <c r="Y521" i="5"/>
  <c r="J584" i="1" s="1"/>
  <c r="AB126" i="5"/>
  <c r="K137" i="1" s="1"/>
  <c r="D616" i="5"/>
  <c r="AK142" i="5"/>
  <c r="N153" i="1" s="1"/>
  <c r="J346" i="5"/>
  <c r="E379" i="1" s="1"/>
  <c r="AG151" i="5"/>
  <c r="P462" i="5"/>
  <c r="G516" i="1" s="1"/>
  <c r="D666" i="5"/>
  <c r="H587" i="3" s="1"/>
  <c r="S295" i="5"/>
  <c r="H327" i="1" s="1"/>
  <c r="AE607" i="5"/>
  <c r="L683" i="1" s="1"/>
  <c r="P463" i="5"/>
  <c r="G519" i="1" s="1"/>
  <c r="AE675" i="5"/>
  <c r="L756" i="1" s="1"/>
  <c r="AE395" i="5"/>
  <c r="L442" i="1" s="1"/>
  <c r="M303" i="5"/>
  <c r="F336" i="1" s="1"/>
  <c r="D405" i="5"/>
  <c r="H359" i="3" s="1"/>
  <c r="AK658" i="5"/>
  <c r="N741" i="1" s="1"/>
  <c r="D506" i="5"/>
  <c r="H448" i="3" s="1"/>
  <c r="AB659" i="5"/>
  <c r="K744" i="1" s="1"/>
  <c r="C572" i="5"/>
  <c r="G572" i="5"/>
  <c r="D642" i="1" s="1"/>
  <c r="J287" i="5"/>
  <c r="E320" i="1" s="1"/>
  <c r="AH252" i="5"/>
  <c r="M274" i="1" s="1"/>
  <c r="S360" i="5"/>
  <c r="O151" i="5"/>
  <c r="AK497" i="5"/>
  <c r="N562" i="1" s="1"/>
  <c r="AH118" i="5"/>
  <c r="AF151" i="5"/>
  <c r="P521" i="5"/>
  <c r="G584" i="1" s="1"/>
  <c r="AK395" i="5"/>
  <c r="N442" i="1" s="1"/>
  <c r="D293" i="5"/>
  <c r="H260" i="3" s="1"/>
  <c r="M675" i="5"/>
  <c r="F756" i="1" s="1"/>
  <c r="D498" i="5"/>
  <c r="H441" i="3" s="1"/>
  <c r="C286" i="5"/>
  <c r="G286" i="5"/>
  <c r="D319" i="1" s="1"/>
  <c r="M226" i="5"/>
  <c r="K259" i="5"/>
  <c r="P600" i="5"/>
  <c r="G677" i="1" s="1"/>
  <c r="V278" i="5"/>
  <c r="T311" i="5"/>
  <c r="C361" i="5"/>
  <c r="G361" i="5"/>
  <c r="D399" i="1" s="1"/>
  <c r="AJ311" i="5"/>
  <c r="AH455" i="5"/>
  <c r="M511" i="1" s="1"/>
  <c r="D557" i="5"/>
  <c r="H493" i="3" s="1"/>
  <c r="AB600" i="5"/>
  <c r="K677" i="1" s="1"/>
  <c r="D337" i="5"/>
  <c r="H297" i="3" s="1"/>
  <c r="M549" i="5"/>
  <c r="F619" i="1" s="1"/>
  <c r="AE337" i="5"/>
  <c r="L375" i="1" s="1"/>
  <c r="V522" i="5"/>
  <c r="I583" i="1" s="1"/>
  <c r="Y667" i="5"/>
  <c r="J753" i="1" s="1"/>
  <c r="P302" i="5"/>
  <c r="G335" i="1" s="1"/>
  <c r="D396" i="5"/>
  <c r="H352" i="3" s="1"/>
  <c r="M506" i="5"/>
  <c r="F569" i="1" s="1"/>
  <c r="P573" i="5"/>
  <c r="G643" i="1" s="1"/>
  <c r="D463" i="5"/>
  <c r="H413" i="3" s="1"/>
  <c r="L311" i="5"/>
  <c r="S396" i="5"/>
  <c r="H444" i="1" s="1"/>
  <c r="G387" i="5"/>
  <c r="D434" i="1" s="1"/>
  <c r="C387" i="5"/>
  <c r="G455" i="5"/>
  <c r="D511" i="1" s="1"/>
  <c r="C455" i="5"/>
  <c r="G227" i="5"/>
  <c r="D251" i="1" s="1"/>
  <c r="C227" i="5"/>
  <c r="D548" i="5"/>
  <c r="H482" i="3" s="1"/>
  <c r="Y615" i="5"/>
  <c r="J693" i="1" s="1"/>
  <c r="S337" i="5"/>
  <c r="H375" i="1" s="1"/>
  <c r="Y125" i="5"/>
  <c r="J136" i="1" s="1"/>
  <c r="M200" i="5"/>
  <c r="F218" i="1" s="1"/>
  <c r="AB184" i="5"/>
  <c r="K203" i="1" s="1"/>
  <c r="C505" i="5"/>
  <c r="G505" i="5"/>
  <c r="D568" i="1" s="1"/>
  <c r="D125" i="5"/>
  <c r="H113" i="3" s="1"/>
  <c r="Y302" i="5"/>
  <c r="J335" i="1" s="1"/>
  <c r="M285" i="5"/>
  <c r="F318" i="1" s="1"/>
  <c r="V454" i="5"/>
  <c r="I509" i="1" s="1"/>
  <c r="V631" i="5"/>
  <c r="I708" i="1" s="1"/>
  <c r="E259" i="5"/>
  <c r="C226" i="5"/>
  <c r="G226" i="5"/>
  <c r="AB454" i="5"/>
  <c r="K509" i="1" s="1"/>
  <c r="AH199" i="5"/>
  <c r="M217" i="1" s="1"/>
  <c r="M438" i="5"/>
  <c r="K471" i="5"/>
  <c r="X632" i="5"/>
  <c r="C199" i="5"/>
  <c r="G199" i="5"/>
  <c r="D217" i="1" s="1"/>
  <c r="L259" i="5"/>
  <c r="D310" i="5"/>
  <c r="H278" i="3" s="1"/>
  <c r="J301" i="5"/>
  <c r="E332" i="1" s="1"/>
  <c r="S285" i="5"/>
  <c r="H318" i="1" s="1"/>
  <c r="M336" i="5"/>
  <c r="F374" i="1" s="1"/>
  <c r="Y387" i="5"/>
  <c r="J434" i="1" s="1"/>
  <c r="M352" i="5"/>
  <c r="F387" i="1" s="1"/>
  <c r="Q471" i="5"/>
  <c r="S438" i="5"/>
  <c r="AH549" i="5"/>
  <c r="M619" i="1" s="1"/>
  <c r="P336" i="5"/>
  <c r="G374" i="1" s="1"/>
  <c r="AH505" i="5"/>
  <c r="M568" i="1" s="1"/>
  <c r="Y141" i="5"/>
  <c r="J152" i="1" s="1"/>
  <c r="C307" i="5"/>
  <c r="G307" i="5"/>
  <c r="D340" i="1" s="1"/>
  <c r="AF17" i="5"/>
  <c r="AH17" i="5" s="1"/>
  <c r="AH71" i="5"/>
  <c r="M77" i="1" s="1"/>
  <c r="D174" i="5"/>
  <c r="H154" i="3" s="1"/>
  <c r="Z21" i="5"/>
  <c r="AB21" i="5" s="1"/>
  <c r="AB75" i="5"/>
  <c r="K82" i="1" s="1"/>
  <c r="L257" i="1"/>
  <c r="I19" i="5"/>
  <c r="AB71" i="5"/>
  <c r="K77" i="1" s="1"/>
  <c r="Z17" i="5"/>
  <c r="X16" i="5"/>
  <c r="F41" i="5"/>
  <c r="D95" i="5"/>
  <c r="H90" i="3" s="1"/>
  <c r="K23" i="5"/>
  <c r="M23" i="5" s="1"/>
  <c r="M77" i="5"/>
  <c r="F81" i="1" s="1"/>
  <c r="AG28" i="5"/>
  <c r="M673" i="5"/>
  <c r="F757" i="1" s="1"/>
  <c r="C351" i="5"/>
  <c r="G351" i="5"/>
  <c r="D393" i="1" s="1"/>
  <c r="AA418" i="5"/>
  <c r="D190" i="5"/>
  <c r="H172" i="3" s="1"/>
  <c r="AJ11" i="5"/>
  <c r="S402" i="5"/>
  <c r="H448" i="1" s="1"/>
  <c r="Q19" i="5"/>
  <c r="S73" i="5"/>
  <c r="H79" i="1" s="1"/>
  <c r="D77" i="5"/>
  <c r="H73" i="3" s="1"/>
  <c r="F23" i="5"/>
  <c r="AH85" i="5"/>
  <c r="M90" i="1" s="1"/>
  <c r="AF31" i="5"/>
  <c r="AH31" i="5" s="1"/>
  <c r="Q14" i="5"/>
  <c r="S68" i="5"/>
  <c r="H74" i="1" s="1"/>
  <c r="U21" i="5"/>
  <c r="Q25" i="5"/>
  <c r="S25" i="5" s="1"/>
  <c r="S79" i="5"/>
  <c r="H85" i="1" s="1"/>
  <c r="AH78" i="5"/>
  <c r="M83" i="1" s="1"/>
  <c r="AF24" i="5"/>
  <c r="AD27" i="5"/>
  <c r="V445" i="5"/>
  <c r="I500" i="1" s="1"/>
  <c r="D571" i="5"/>
  <c r="H506" i="3" s="1"/>
  <c r="Y410" i="5"/>
  <c r="J457" i="1" s="1"/>
  <c r="R16" i="5"/>
  <c r="AG9" i="5"/>
  <c r="AG97" i="5"/>
  <c r="AK69" i="5"/>
  <c r="N76" i="1" s="1"/>
  <c r="AI15" i="5"/>
  <c r="AK15" i="5" s="1"/>
  <c r="P665" i="5"/>
  <c r="G748" i="1" s="1"/>
  <c r="P351" i="5"/>
  <c r="G393" i="1" s="1"/>
  <c r="D504" i="5"/>
  <c r="H455" i="3" s="1"/>
  <c r="E26" i="5"/>
  <c r="C80" i="5"/>
  <c r="G80" i="5"/>
  <c r="D86" i="1" s="1"/>
  <c r="V394" i="5"/>
  <c r="I443" i="1" s="1"/>
  <c r="N31" i="5"/>
  <c r="P85" i="5"/>
  <c r="G90" i="1" s="1"/>
  <c r="V68" i="5"/>
  <c r="I74" i="1" s="1"/>
  <c r="T14" i="5"/>
  <c r="V14" i="5" s="1"/>
  <c r="W12" i="5"/>
  <c r="Y12" i="5" s="1"/>
  <c r="Y66" i="5"/>
  <c r="J72" i="1" s="1"/>
  <c r="P90" i="5"/>
  <c r="G97" i="1" s="1"/>
  <c r="N36" i="5"/>
  <c r="P36" i="5" s="1"/>
  <c r="Y657" i="5"/>
  <c r="J740" i="1" s="1"/>
  <c r="V681" i="5"/>
  <c r="I764" i="1" s="1"/>
  <c r="AE284" i="5"/>
  <c r="L317" i="1" s="1"/>
  <c r="K36" i="5"/>
  <c r="M90" i="5"/>
  <c r="F97" i="1" s="1"/>
  <c r="AI37" i="5"/>
  <c r="AK37" i="5" s="1"/>
  <c r="AK91" i="5"/>
  <c r="N96" i="1" s="1"/>
  <c r="X35" i="5"/>
  <c r="AE63" i="5"/>
  <c r="AC9" i="5"/>
  <c r="AC97" i="5"/>
  <c r="D343" i="5"/>
  <c r="H304" i="3" s="1"/>
  <c r="K10" i="5"/>
  <c r="M10" i="5" s="1"/>
  <c r="M64" i="5"/>
  <c r="F70" i="1" s="1"/>
  <c r="P70" i="5"/>
  <c r="G75" i="1" s="1"/>
  <c r="N16" i="5"/>
  <c r="P16" i="5" s="1"/>
  <c r="C92" i="5"/>
  <c r="E38" i="5"/>
  <c r="G92" i="5"/>
  <c r="D98" i="1" s="1"/>
  <c r="O35" i="5"/>
  <c r="J657" i="5"/>
  <c r="E740" i="1" s="1"/>
  <c r="AK343" i="5"/>
  <c r="N382" i="1" s="1"/>
  <c r="U26" i="5"/>
  <c r="S445" i="5"/>
  <c r="H500" i="1" s="1"/>
  <c r="AH657" i="5"/>
  <c r="M740" i="1" s="1"/>
  <c r="AH606" i="5"/>
  <c r="M682" i="1" s="1"/>
  <c r="C685" i="5"/>
  <c r="G685" i="5"/>
  <c r="D768" i="1" s="1"/>
  <c r="L418" i="5"/>
  <c r="D669" i="5"/>
  <c r="H590" i="3" s="1"/>
  <c r="H500" i="3"/>
  <c r="H496" i="3"/>
  <c r="AK555" i="5"/>
  <c r="N625" i="1" s="1"/>
  <c r="AH351" i="5"/>
  <c r="M393" i="1" s="1"/>
  <c r="D358" i="5"/>
  <c r="H318" i="3" s="1"/>
  <c r="J602" i="5"/>
  <c r="E679" i="1" s="1"/>
  <c r="AE554" i="5"/>
  <c r="L624" i="1" s="1"/>
  <c r="Y186" i="5"/>
  <c r="J201" i="1" s="1"/>
  <c r="AE575" i="5"/>
  <c r="L645" i="1" s="1"/>
  <c r="Y546" i="5"/>
  <c r="J616" i="1" s="1"/>
  <c r="S198" i="5"/>
  <c r="H215" i="1" s="1"/>
  <c r="P630" i="5"/>
  <c r="G707" i="1" s="1"/>
  <c r="V335" i="5"/>
  <c r="I373" i="1" s="1"/>
  <c r="W27" i="5"/>
  <c r="Y27" i="5" s="1"/>
  <c r="Y81" i="5"/>
  <c r="J88" i="1" s="1"/>
  <c r="J511" i="5"/>
  <c r="E576" i="1" s="1"/>
  <c r="AE409" i="5"/>
  <c r="L456" i="1" s="1"/>
  <c r="AH307" i="5"/>
  <c r="M340" i="1" s="1"/>
  <c r="AB606" i="5"/>
  <c r="K682" i="1" s="1"/>
  <c r="S292" i="5"/>
  <c r="H323" i="1" s="1"/>
  <c r="AC26" i="5"/>
  <c r="AE80" i="5"/>
  <c r="L86" i="1" s="1"/>
  <c r="Y394" i="5"/>
  <c r="J443" i="1" s="1"/>
  <c r="P504" i="5"/>
  <c r="G572" i="1" s="1"/>
  <c r="V190" i="5"/>
  <c r="I208" i="1" s="1"/>
  <c r="P503" i="5"/>
  <c r="G565" i="1" s="1"/>
  <c r="D291" i="5"/>
  <c r="H265" i="3" s="1"/>
  <c r="S347" i="5"/>
  <c r="H385" i="1" s="1"/>
  <c r="AH393" i="5"/>
  <c r="M440" i="1" s="1"/>
  <c r="J613" i="5"/>
  <c r="E689" i="1" s="1"/>
  <c r="G343" i="5"/>
  <c r="D382" i="1" s="1"/>
  <c r="C343" i="5"/>
  <c r="P350" i="5"/>
  <c r="G389" i="1" s="1"/>
  <c r="M575" i="5"/>
  <c r="F645" i="1" s="1"/>
  <c r="AK629" i="5"/>
  <c r="N706" i="1" s="1"/>
  <c r="AB342" i="5"/>
  <c r="K381" i="1" s="1"/>
  <c r="D508" i="5"/>
  <c r="H452" i="3" s="1"/>
  <c r="AB519" i="5"/>
  <c r="K581" i="1" s="1"/>
  <c r="M444" i="5"/>
  <c r="F499" i="1" s="1"/>
  <c r="S504" i="5"/>
  <c r="H572" i="1" s="1"/>
  <c r="V347" i="5"/>
  <c r="I385" i="1" s="1"/>
  <c r="AK570" i="5"/>
  <c r="N639" i="1" s="1"/>
  <c r="AB672" i="5"/>
  <c r="K758" i="1" s="1"/>
  <c r="X418" i="5"/>
  <c r="Y363" i="5"/>
  <c r="J401" i="1" s="1"/>
  <c r="AB291" i="5"/>
  <c r="K330" i="1" s="1"/>
  <c r="C461" i="5"/>
  <c r="G461" i="5"/>
  <c r="D517" i="1" s="1"/>
  <c r="M563" i="5"/>
  <c r="F634" i="1" s="1"/>
  <c r="D257" i="5"/>
  <c r="H231" i="3" s="1"/>
  <c r="X686" i="5"/>
  <c r="D256" i="5"/>
  <c r="H229" i="3" s="1"/>
  <c r="AH350" i="5"/>
  <c r="M389" i="1" s="1"/>
  <c r="J546" i="5"/>
  <c r="E616" i="1" s="1"/>
  <c r="AK186" i="5"/>
  <c r="V444" i="5"/>
  <c r="I499" i="1" s="1"/>
  <c r="G341" i="5"/>
  <c r="D380" i="1" s="1"/>
  <c r="C341" i="5"/>
  <c r="M602" i="5"/>
  <c r="F679" i="1" s="1"/>
  <c r="J520" i="5"/>
  <c r="E585" i="1" s="1"/>
  <c r="D630" i="5"/>
  <c r="H558" i="3" s="1"/>
  <c r="P335" i="5"/>
  <c r="G373" i="1" s="1"/>
  <c r="S545" i="5"/>
  <c r="H615" i="1" s="1"/>
  <c r="Q578" i="5"/>
  <c r="Y629" i="5"/>
  <c r="J706" i="1" s="1"/>
  <c r="Y508" i="5"/>
  <c r="J570" i="1" s="1"/>
  <c r="AE519" i="5"/>
  <c r="L581" i="1" s="1"/>
  <c r="AH191" i="5"/>
  <c r="M207" i="1" s="1"/>
  <c r="D409" i="5"/>
  <c r="H364" i="3" s="1"/>
  <c r="AE621" i="5"/>
  <c r="L690" i="1" s="1"/>
  <c r="AE307" i="5"/>
  <c r="L340" i="1" s="1"/>
  <c r="S613" i="5"/>
  <c r="H689" i="1" s="1"/>
  <c r="AH127" i="5"/>
  <c r="M138" i="1" s="1"/>
  <c r="AB444" i="5"/>
  <c r="K499" i="1" s="1"/>
  <c r="X366" i="5"/>
  <c r="G612" i="5"/>
  <c r="D701" i="1" s="1"/>
  <c r="C612" i="5"/>
  <c r="S333" i="5"/>
  <c r="Q366" i="5"/>
  <c r="V385" i="5"/>
  <c r="T418" i="5"/>
  <c r="AH237" i="5"/>
  <c r="M261" i="1" s="1"/>
  <c r="AK459" i="5"/>
  <c r="N514" i="1" s="1"/>
  <c r="D655" i="5"/>
  <c r="H573" i="3" s="1"/>
  <c r="P291" i="5"/>
  <c r="G330" i="1" s="1"/>
  <c r="S122" i="5"/>
  <c r="H134" i="1" s="1"/>
  <c r="D561" i="5"/>
  <c r="H495" i="3" s="1"/>
  <c r="M189" i="5"/>
  <c r="F206" i="1" s="1"/>
  <c r="S341" i="5"/>
  <c r="H380" i="1" s="1"/>
  <c r="I578" i="5"/>
  <c r="K498" i="1"/>
  <c r="G202" i="5"/>
  <c r="D219" i="1" s="1"/>
  <c r="C202" i="5"/>
  <c r="AE511" i="5"/>
  <c r="L576" i="1" s="1"/>
  <c r="S173" i="5"/>
  <c r="H191" i="1" s="1"/>
  <c r="V664" i="5"/>
  <c r="I747" i="1" s="1"/>
  <c r="S350" i="5"/>
  <c r="H389" i="1" s="1"/>
  <c r="Y441" i="5"/>
  <c r="J496" i="1" s="1"/>
  <c r="AB569" i="5"/>
  <c r="K638" i="1" s="1"/>
  <c r="G357" i="5"/>
  <c r="D395" i="1" s="1"/>
  <c r="C357" i="5"/>
  <c r="V561" i="5"/>
  <c r="I630" i="1" s="1"/>
  <c r="AH443" i="5"/>
  <c r="M498" i="1" s="1"/>
  <c r="AE189" i="5"/>
  <c r="L206" i="1" s="1"/>
  <c r="M628" i="5"/>
  <c r="F705" i="1" s="1"/>
  <c r="AK545" i="5"/>
  <c r="N615" i="1" s="1"/>
  <c r="AI578" i="5"/>
  <c r="S612" i="5"/>
  <c r="H701" i="1" s="1"/>
  <c r="L366" i="5"/>
  <c r="AB256" i="5"/>
  <c r="K280" i="1" s="1"/>
  <c r="S679" i="5"/>
  <c r="H762" i="1" s="1"/>
  <c r="P298" i="5"/>
  <c r="G328" i="1" s="1"/>
  <c r="AE240" i="5"/>
  <c r="L262" i="1" s="1"/>
  <c r="AH663" i="5"/>
  <c r="M746" i="1" s="1"/>
  <c r="M365" i="5"/>
  <c r="F403" i="1" s="1"/>
  <c r="D443" i="5"/>
  <c r="H392" i="3" s="1"/>
  <c r="C664" i="5"/>
  <c r="G664" i="5"/>
  <c r="D747" i="1" s="1"/>
  <c r="J358" i="5"/>
  <c r="E396" i="1" s="1"/>
  <c r="AB347" i="5"/>
  <c r="K385" i="1" s="1"/>
  <c r="AH495" i="5"/>
  <c r="M558" i="1" s="1"/>
  <c r="J237" i="5"/>
  <c r="E261" i="1" s="1"/>
  <c r="O578" i="5"/>
  <c r="C135" i="5"/>
  <c r="G135" i="5"/>
  <c r="D147" i="1" s="1"/>
  <c r="AE628" i="5"/>
  <c r="L705" i="1" s="1"/>
  <c r="D341" i="5"/>
  <c r="H302" i="3" s="1"/>
  <c r="G416" i="5"/>
  <c r="C416" i="5"/>
  <c r="J417" i="5"/>
  <c r="E464" i="1" s="1"/>
  <c r="C554" i="5"/>
  <c r="G554" i="5"/>
  <c r="D624" i="1" s="1"/>
  <c r="AH256" i="5"/>
  <c r="M280" i="1" s="1"/>
  <c r="AJ578" i="5"/>
  <c r="D234" i="5"/>
  <c r="H207" i="3" s="1"/>
  <c r="Y443" i="5"/>
  <c r="J498" i="1" s="1"/>
  <c r="D173" i="5"/>
  <c r="H155" i="3" s="1"/>
  <c r="W366" i="5"/>
  <c r="W369" i="5" s="1"/>
  <c r="Y333" i="5"/>
  <c r="P510" i="5"/>
  <c r="G574" i="1" s="1"/>
  <c r="AK132" i="5"/>
  <c r="N143" i="1" s="1"/>
  <c r="M304" i="5"/>
  <c r="F338" i="1" s="1"/>
  <c r="AE290" i="5"/>
  <c r="L324" i="1" s="1"/>
  <c r="S194" i="5"/>
  <c r="H209" i="1" s="1"/>
  <c r="Y247" i="5"/>
  <c r="J271" i="1" s="1"/>
  <c r="C662" i="5"/>
  <c r="G662" i="5"/>
  <c r="D745" i="1" s="1"/>
  <c r="G500" i="5"/>
  <c r="D563" i="1" s="1"/>
  <c r="C500" i="5"/>
  <c r="D239" i="5"/>
  <c r="H222" i="3" s="1"/>
  <c r="V576" i="5"/>
  <c r="I647" i="1" s="1"/>
  <c r="D231" i="5"/>
  <c r="H204" i="3" s="1"/>
  <c r="Y304" i="5"/>
  <c r="J338" i="1" s="1"/>
  <c r="D180" i="5"/>
  <c r="H161" i="3" s="1"/>
  <c r="AE229" i="5"/>
  <c r="L252" i="1" s="1"/>
  <c r="Y618" i="5"/>
  <c r="J695" i="1" s="1"/>
  <c r="AE618" i="5"/>
  <c r="L695" i="1" s="1"/>
  <c r="D619" i="5"/>
  <c r="H544" i="3" s="1"/>
  <c r="D500" i="5"/>
  <c r="H443" i="3" s="1"/>
  <c r="S145" i="5"/>
  <c r="H157" i="1" s="1"/>
  <c r="S247" i="5"/>
  <c r="H271" i="1" s="1"/>
  <c r="C678" i="5"/>
  <c r="G678" i="5"/>
  <c r="D760" i="1" s="1"/>
  <c r="C144" i="5"/>
  <c r="G144" i="5"/>
  <c r="D155" i="1" s="1"/>
  <c r="Y239" i="5"/>
  <c r="J273" i="1" s="1"/>
  <c r="D603" i="5"/>
  <c r="H529" i="3" s="1"/>
  <c r="D568" i="5"/>
  <c r="H502" i="3" s="1"/>
  <c r="G627" i="5"/>
  <c r="D703" i="1" s="1"/>
  <c r="C627" i="5"/>
  <c r="J443" i="5"/>
  <c r="E498" i="1" s="1"/>
  <c r="P231" i="5"/>
  <c r="G255" i="1" s="1"/>
  <c r="Y129" i="5"/>
  <c r="J140" i="1" s="1"/>
  <c r="C466" i="5"/>
  <c r="G466" i="5"/>
  <c r="D521" i="1" s="1"/>
  <c r="S449" i="5"/>
  <c r="H504" i="1" s="1"/>
  <c r="M399" i="5"/>
  <c r="F447" i="1" s="1"/>
  <c r="C459" i="5"/>
  <c r="G459" i="5"/>
  <c r="D514" i="1" s="1"/>
  <c r="J145" i="5"/>
  <c r="E157" i="1" s="1"/>
  <c r="AK247" i="5"/>
  <c r="N271" i="1" s="1"/>
  <c r="AB559" i="5"/>
  <c r="K627" i="1" s="1"/>
  <c r="AK559" i="5"/>
  <c r="N627" i="1" s="1"/>
  <c r="Y493" i="5"/>
  <c r="J557" i="1" s="1"/>
  <c r="C355" i="5"/>
  <c r="G355" i="5"/>
  <c r="D392" i="1" s="1"/>
  <c r="M450" i="5"/>
  <c r="F505" i="1" s="1"/>
  <c r="D670" i="5"/>
  <c r="H586" i="3" s="1"/>
  <c r="E394" i="1"/>
  <c r="P391" i="5"/>
  <c r="G438" i="1" s="1"/>
  <c r="Y603" i="5"/>
  <c r="J680" i="1" s="1"/>
  <c r="D144" i="5"/>
  <c r="H132" i="3" s="1"/>
  <c r="AB148" i="5"/>
  <c r="K156" i="1" s="1"/>
  <c r="C254" i="5"/>
  <c r="G254" i="5"/>
  <c r="D278" i="1" s="1"/>
  <c r="AB517" i="5"/>
  <c r="K582" i="1" s="1"/>
  <c r="AH229" i="5"/>
  <c r="M252" i="1" s="1"/>
  <c r="AB407" i="5"/>
  <c r="AH619" i="5"/>
  <c r="M698" i="1" s="1"/>
  <c r="Y551" i="5"/>
  <c r="J621" i="1" s="1"/>
  <c r="AH340" i="5"/>
  <c r="M378" i="1" s="1"/>
  <c r="AH364" i="5"/>
  <c r="M402" i="1" s="1"/>
  <c r="Y120" i="5"/>
  <c r="J131" i="1" s="1"/>
  <c r="D626" i="5"/>
  <c r="H554" i="3" s="1"/>
  <c r="AE450" i="5"/>
  <c r="L505" i="1" s="1"/>
  <c r="M560" i="5"/>
  <c r="F629" i="1" s="1"/>
  <c r="Y568" i="5"/>
  <c r="J637" i="1" s="1"/>
  <c r="J516" i="5"/>
  <c r="E578" i="1" s="1"/>
  <c r="I524" i="5"/>
  <c r="G143" i="5"/>
  <c r="D154" i="1" s="1"/>
  <c r="C143" i="5"/>
  <c r="AH179" i="5"/>
  <c r="M196" i="1" s="1"/>
  <c r="G175" i="5"/>
  <c r="D192" i="1" s="1"/>
  <c r="C175" i="5"/>
  <c r="C120" i="5"/>
  <c r="G120" i="5"/>
  <c r="D131" i="1" s="1"/>
  <c r="M297" i="5"/>
  <c r="F326" i="1" s="1"/>
  <c r="D143" i="5"/>
  <c r="H131" i="3" s="1"/>
  <c r="AH457" i="5"/>
  <c r="M510" i="1" s="1"/>
  <c r="M617" i="5"/>
  <c r="F696" i="1" s="1"/>
  <c r="P136" i="5"/>
  <c r="G151" i="1" s="1"/>
  <c r="H524" i="5"/>
  <c r="J491" i="5"/>
  <c r="E554" i="1" s="1"/>
  <c r="AH288" i="5"/>
  <c r="M321" i="1" s="1"/>
  <c r="AB626" i="5"/>
  <c r="K702" i="1" s="1"/>
  <c r="AB668" i="5"/>
  <c r="K752" i="1" s="1"/>
  <c r="AE550" i="5"/>
  <c r="L620" i="1" s="1"/>
  <c r="M668" i="5"/>
  <c r="F752" i="1" s="1"/>
  <c r="G338" i="5"/>
  <c r="D376" i="1" s="1"/>
  <c r="C338" i="5"/>
  <c r="AB195" i="5"/>
  <c r="K213" i="1" s="1"/>
  <c r="J179" i="5"/>
  <c r="E196" i="1" s="1"/>
  <c r="M457" i="5"/>
  <c r="F510" i="1" s="1"/>
  <c r="AE136" i="5"/>
  <c r="L151" i="1" s="1"/>
  <c r="P128" i="5"/>
  <c r="G139" i="1" s="1"/>
  <c r="AE238" i="5"/>
  <c r="L266" i="1" s="1"/>
  <c r="P574" i="5"/>
  <c r="G644" i="1" s="1"/>
  <c r="P245" i="5"/>
  <c r="G267" i="1" s="1"/>
  <c r="Y119" i="5"/>
  <c r="J130" i="1" s="1"/>
  <c r="H520" i="1"/>
  <c r="H503" i="1"/>
  <c r="V118" i="5"/>
  <c r="T151" i="5"/>
  <c r="D201" i="5"/>
  <c r="H180" i="3" s="1"/>
  <c r="AH175" i="5"/>
  <c r="M192" i="1" s="1"/>
  <c r="AH574" i="5"/>
  <c r="M644" i="1" s="1"/>
  <c r="P550" i="5"/>
  <c r="G620" i="1" s="1"/>
  <c r="S440" i="5"/>
  <c r="H495" i="1" s="1"/>
  <c r="J660" i="5"/>
  <c r="E742" i="1" s="1"/>
  <c r="AE338" i="5"/>
  <c r="L376" i="1" s="1"/>
  <c r="AK124" i="5"/>
  <c r="N135" i="1" s="1"/>
  <c r="G609" i="5"/>
  <c r="D684" i="1" s="1"/>
  <c r="C609" i="5"/>
  <c r="AB566" i="5"/>
  <c r="K635" i="1" s="1"/>
  <c r="Y523" i="5"/>
  <c r="J586" i="1" s="1"/>
  <c r="V287" i="5"/>
  <c r="I320" i="1" s="1"/>
  <c r="D397" i="5"/>
  <c r="H353" i="3" s="1"/>
  <c r="G521" i="5"/>
  <c r="D584" i="1" s="1"/>
  <c r="C521" i="5"/>
  <c r="AH660" i="5"/>
  <c r="AK609" i="5"/>
  <c r="N684" i="1" s="1"/>
  <c r="S338" i="5"/>
  <c r="H376" i="1" s="1"/>
  <c r="AK118" i="5"/>
  <c r="AI151" i="5"/>
  <c r="AH676" i="5"/>
  <c r="M759" i="1" s="1"/>
  <c r="M236" i="5"/>
  <c r="F259" i="1" s="1"/>
  <c r="C354" i="5"/>
  <c r="G354" i="5"/>
  <c r="D390" i="1" s="1"/>
  <c r="AH523" i="5"/>
  <c r="M586" i="1" s="1"/>
  <c r="AB601" i="5"/>
  <c r="K678" i="1" s="1"/>
  <c r="C558" i="5"/>
  <c r="G558" i="5"/>
  <c r="D640" i="1" s="1"/>
  <c r="AK668" i="5"/>
  <c r="N752" i="1" s="1"/>
  <c r="AK601" i="5"/>
  <c r="N678" i="1" s="1"/>
  <c r="Y228" i="5"/>
  <c r="J253" i="1" s="1"/>
  <c r="P252" i="5"/>
  <c r="G274" i="1" s="1"/>
  <c r="S126" i="5"/>
  <c r="H137" i="1" s="1"/>
  <c r="C616" i="5"/>
  <c r="G616" i="5"/>
  <c r="D692" i="1" s="1"/>
  <c r="H151" i="5"/>
  <c r="J118" i="5"/>
  <c r="AH236" i="5"/>
  <c r="M259" i="1" s="1"/>
  <c r="G497" i="5"/>
  <c r="D562" i="1" s="1"/>
  <c r="C497" i="5"/>
  <c r="Y413" i="5"/>
  <c r="J460" i="1" s="1"/>
  <c r="V126" i="5"/>
  <c r="I137" i="1" s="1"/>
  <c r="J683" i="5"/>
  <c r="E767" i="1" s="1"/>
  <c r="D658" i="5"/>
  <c r="H577" i="3" s="1"/>
  <c r="AH279" i="5"/>
  <c r="M312" i="1" s="1"/>
  <c r="P623" i="5"/>
  <c r="G699" i="1" s="1"/>
  <c r="G514" i="5"/>
  <c r="D577" i="1" s="1"/>
  <c r="C514" i="5"/>
  <c r="AK252" i="5"/>
  <c r="N274" i="1" s="1"/>
  <c r="D236" i="5"/>
  <c r="H208" i="3" s="1"/>
  <c r="S309" i="5"/>
  <c r="H341" i="1" s="1"/>
  <c r="D126" i="5"/>
  <c r="H114" i="3" s="1"/>
  <c r="AE177" i="5"/>
  <c r="L194" i="1" s="1"/>
  <c r="C279" i="5"/>
  <c r="G279" i="5"/>
  <c r="D312" i="1" s="1"/>
  <c r="M362" i="5"/>
  <c r="F400" i="1" s="1"/>
  <c r="AE556" i="5"/>
  <c r="L626" i="1" s="1"/>
  <c r="V667" i="5"/>
  <c r="I753" i="1" s="1"/>
  <c r="G150" i="5"/>
  <c r="D161" i="1" s="1"/>
  <c r="C150" i="5"/>
  <c r="J228" i="5"/>
  <c r="E253" i="1" s="1"/>
  <c r="AB521" i="5"/>
  <c r="K584" i="1" s="1"/>
  <c r="W151" i="5"/>
  <c r="Y118" i="5"/>
  <c r="M309" i="5"/>
  <c r="F341" i="1" s="1"/>
  <c r="P118" i="5"/>
  <c r="N151" i="5"/>
  <c r="S185" i="5"/>
  <c r="H204" i="1" s="1"/>
  <c r="AB446" i="5"/>
  <c r="K501" i="1" s="1"/>
  <c r="Y360" i="5"/>
  <c r="J397" i="1" s="1"/>
  <c r="AB278" i="5"/>
  <c r="Z311" i="5"/>
  <c r="G251" i="5"/>
  <c r="D275" i="1" s="1"/>
  <c r="C251" i="5"/>
  <c r="G675" i="5"/>
  <c r="D756" i="1" s="1"/>
  <c r="C675" i="5"/>
  <c r="S608" i="5"/>
  <c r="H686" i="1" s="1"/>
  <c r="AH446" i="5"/>
  <c r="M501" i="1" s="1"/>
  <c r="D412" i="5"/>
  <c r="H367" i="3" s="1"/>
  <c r="P242" i="5"/>
  <c r="G264" i="1" s="1"/>
  <c r="S675" i="5"/>
  <c r="H756" i="1" s="1"/>
  <c r="D514" i="5"/>
  <c r="H458" i="3" s="1"/>
  <c r="D302" i="5"/>
  <c r="H270" i="3" s="1"/>
  <c r="AH251" i="5"/>
  <c r="M616" i="5"/>
  <c r="F692" i="1" s="1"/>
  <c r="AK573" i="5"/>
  <c r="N643" i="1" s="1"/>
  <c r="AH294" i="5"/>
  <c r="M329" i="1" s="1"/>
  <c r="AB396" i="5"/>
  <c r="K444" i="1" s="1"/>
  <c r="J498" i="5"/>
  <c r="E560" i="1" s="1"/>
  <c r="S565" i="5"/>
  <c r="H636" i="1" s="1"/>
  <c r="X311" i="5"/>
  <c r="S455" i="5"/>
  <c r="H511" i="1" s="1"/>
  <c r="G565" i="5"/>
  <c r="D636" i="1" s="1"/>
  <c r="C565" i="5"/>
  <c r="AK242" i="5"/>
  <c r="N264" i="1" s="1"/>
  <c r="S439" i="5"/>
  <c r="H494" i="1" s="1"/>
  <c r="D683" i="5"/>
  <c r="H603" i="3" s="1"/>
  <c r="AB608" i="5"/>
  <c r="K686" i="1" s="1"/>
  <c r="M353" i="5"/>
  <c r="F391" i="1" s="1"/>
  <c r="AB455" i="5"/>
  <c r="K511" i="1" s="1"/>
  <c r="AE557" i="5"/>
  <c r="L628" i="1" s="1"/>
  <c r="J251" i="5"/>
  <c r="E275" i="1" s="1"/>
  <c r="S447" i="5"/>
  <c r="H502" i="1" s="1"/>
  <c r="S412" i="5"/>
  <c r="O632" i="5"/>
  <c r="Z259" i="5"/>
  <c r="AB226" i="5"/>
  <c r="D454" i="5"/>
  <c r="H403" i="3" s="1"/>
  <c r="I259" i="5"/>
  <c r="D336" i="5"/>
  <c r="H296" i="3" s="1"/>
  <c r="AD471" i="5"/>
  <c r="L632" i="5"/>
  <c r="W632" i="5"/>
  <c r="W635" i="5" s="1"/>
  <c r="Y599" i="5"/>
  <c r="C631" i="5"/>
  <c r="G631" i="5"/>
  <c r="D708" i="1" s="1"/>
  <c r="AB674" i="5"/>
  <c r="K755" i="1" s="1"/>
  <c r="S278" i="5"/>
  <c r="Q311" i="5"/>
  <c r="S235" i="5"/>
  <c r="H260" i="1" s="1"/>
  <c r="U471" i="5"/>
  <c r="J557" i="5"/>
  <c r="E628" i="1" s="1"/>
  <c r="AB251" i="5"/>
  <c r="K275" i="1" s="1"/>
  <c r="S352" i="5"/>
  <c r="H387" i="1" s="1"/>
  <c r="V513" i="5"/>
  <c r="I575" i="1" s="1"/>
  <c r="J176" i="5"/>
  <c r="E193" i="1" s="1"/>
  <c r="P286" i="5"/>
  <c r="G319" i="1" s="1"/>
  <c r="Q632" i="5"/>
  <c r="S599" i="5"/>
  <c r="J149" i="5"/>
  <c r="E159" i="1" s="1"/>
  <c r="V599" i="5"/>
  <c r="T632" i="5"/>
  <c r="P149" i="5"/>
  <c r="G159" i="1" s="1"/>
  <c r="S226" i="5"/>
  <c r="Q259" i="5"/>
  <c r="AE192" i="5"/>
  <c r="L210" i="1" s="1"/>
  <c r="AB285" i="5"/>
  <c r="K318" i="1" s="1"/>
  <c r="P184" i="5"/>
  <c r="G203" i="1" s="1"/>
  <c r="V285" i="5"/>
  <c r="I318" i="1" s="1"/>
  <c r="AH336" i="5"/>
  <c r="M374" i="1" s="1"/>
  <c r="AB352" i="5"/>
  <c r="K387" i="1" s="1"/>
  <c r="D505" i="5"/>
  <c r="H447" i="3" s="1"/>
  <c r="V615" i="5"/>
  <c r="I693" i="1" s="1"/>
  <c r="M176" i="5"/>
  <c r="F193" i="1" s="1"/>
  <c r="AF259" i="5"/>
  <c r="AH226" i="5"/>
  <c r="AJ471" i="5"/>
  <c r="J615" i="5"/>
  <c r="E693" i="1" s="1"/>
  <c r="AC28" i="5"/>
  <c r="AE28" i="5" s="1"/>
  <c r="AE82" i="5"/>
  <c r="L87" i="1" s="1"/>
  <c r="D351" i="5"/>
  <c r="H315" i="3" s="1"/>
  <c r="O14" i="5"/>
  <c r="C72" i="5"/>
  <c r="G72" i="5"/>
  <c r="D78" i="1" s="1"/>
  <c r="E18" i="5"/>
  <c r="AC37" i="5"/>
  <c r="AE37" i="5" s="1"/>
  <c r="AE91" i="5"/>
  <c r="L96" i="1" s="1"/>
  <c r="C89" i="5"/>
  <c r="G89" i="5"/>
  <c r="D95" i="1" s="1"/>
  <c r="E35" i="5"/>
  <c r="AA40" i="5"/>
  <c r="Y504" i="5"/>
  <c r="J572" i="1" s="1"/>
  <c r="P190" i="5"/>
  <c r="G208" i="1" s="1"/>
  <c r="AG26" i="5"/>
  <c r="P547" i="5"/>
  <c r="G618" i="1" s="1"/>
  <c r="K35" i="5"/>
  <c r="M35" i="5" s="1"/>
  <c r="M89" i="5"/>
  <c r="F95" i="1" s="1"/>
  <c r="D123" i="5"/>
  <c r="H110" i="3" s="1"/>
  <c r="AB85" i="5"/>
  <c r="K90" i="1" s="1"/>
  <c r="Z31" i="5"/>
  <c r="AB31" i="5" s="1"/>
  <c r="Y63" i="5"/>
  <c r="W97" i="5"/>
  <c r="W100" i="5" s="1"/>
  <c r="W9" i="5"/>
  <c r="M73" i="5"/>
  <c r="F79" i="1" s="1"/>
  <c r="K19" i="5"/>
  <c r="AB308" i="5"/>
  <c r="K342" i="1" s="1"/>
  <c r="D461" i="5"/>
  <c r="H411" i="3" s="1"/>
  <c r="V665" i="5"/>
  <c r="I748" i="1" s="1"/>
  <c r="C385" i="5"/>
  <c r="E418" i="5"/>
  <c r="G385" i="5"/>
  <c r="D308" i="5"/>
  <c r="H277" i="3" s="1"/>
  <c r="Q32" i="5"/>
  <c r="S32" i="5" s="1"/>
  <c r="S86" i="5"/>
  <c r="H93" i="1" s="1"/>
  <c r="AA27" i="5"/>
  <c r="E29" i="5"/>
  <c r="C83" i="5"/>
  <c r="G83" i="5"/>
  <c r="D89" i="1" s="1"/>
  <c r="J79" i="5"/>
  <c r="E85" i="1" s="1"/>
  <c r="H25" i="5"/>
  <c r="J25" i="5" s="1"/>
  <c r="M606" i="5"/>
  <c r="F682" i="1" s="1"/>
  <c r="D614" i="5"/>
  <c r="H539" i="3" s="1"/>
  <c r="J72" i="5"/>
  <c r="E78" i="1" s="1"/>
  <c r="H18" i="5"/>
  <c r="G504" i="5"/>
  <c r="D572" i="1" s="1"/>
  <c r="C504" i="5"/>
  <c r="C241" i="5"/>
  <c r="G241" i="5"/>
  <c r="D263" i="1" s="1"/>
  <c r="U35" i="5"/>
  <c r="J547" i="5"/>
  <c r="E618" i="1" s="1"/>
  <c r="AK66" i="5"/>
  <c r="N72" i="1" s="1"/>
  <c r="AI12" i="5"/>
  <c r="AK12" i="5" s="1"/>
  <c r="W17" i="5"/>
  <c r="Y17" i="5" s="1"/>
  <c r="Y71" i="5"/>
  <c r="J77" i="1" s="1"/>
  <c r="J461" i="5"/>
  <c r="E517" i="1" s="1"/>
  <c r="M78" i="5"/>
  <c r="F83" i="1" s="1"/>
  <c r="K24" i="5"/>
  <c r="M24" i="5" s="1"/>
  <c r="AA23" i="5"/>
  <c r="AG16" i="5"/>
  <c r="R11" i="5"/>
  <c r="R35" i="5"/>
  <c r="P453" i="5"/>
  <c r="G507" i="1" s="1"/>
  <c r="D139" i="5"/>
  <c r="H126" i="3" s="1"/>
  <c r="P343" i="5"/>
  <c r="G382" i="1" s="1"/>
  <c r="V343" i="5"/>
  <c r="I382" i="1" s="1"/>
  <c r="D575" i="5"/>
  <c r="H510" i="3" s="1"/>
  <c r="C197" i="5"/>
  <c r="G197" i="5"/>
  <c r="D214" i="1" s="1"/>
  <c r="Y308" i="5"/>
  <c r="J342" i="1" s="1"/>
  <c r="D146" i="5"/>
  <c r="H135" i="3" s="1"/>
  <c r="S191" i="5"/>
  <c r="H207" i="1" s="1"/>
  <c r="D503" i="5"/>
  <c r="H446" i="3" s="1"/>
  <c r="M496" i="5"/>
  <c r="F559" i="1" s="1"/>
  <c r="D606" i="5"/>
  <c r="H533" i="3" s="1"/>
  <c r="D80" i="5"/>
  <c r="H77" i="3" s="1"/>
  <c r="F26" i="5"/>
  <c r="D394" i="5"/>
  <c r="H351" i="3" s="1"/>
  <c r="P685" i="5"/>
  <c r="G768" i="1" s="1"/>
  <c r="I418" i="5"/>
  <c r="J555" i="5"/>
  <c r="E625" i="1" s="1"/>
  <c r="S351" i="5"/>
  <c r="H393" i="1" s="1"/>
  <c r="AK358" i="5"/>
  <c r="N396" i="1" s="1"/>
  <c r="AH147" i="5"/>
  <c r="M160" i="1" s="1"/>
  <c r="S622" i="5"/>
  <c r="H697" i="1" s="1"/>
  <c r="AE140" i="5"/>
  <c r="L150" i="1" s="1"/>
  <c r="D685" i="5"/>
  <c r="H604" i="3" s="1"/>
  <c r="AK605" i="5"/>
  <c r="N685" i="1" s="1"/>
  <c r="AE299" i="5"/>
  <c r="L333" i="1" s="1"/>
  <c r="D656" i="5"/>
  <c r="H575" i="3" s="1"/>
  <c r="AB575" i="5"/>
  <c r="K645" i="1" s="1"/>
  <c r="S127" i="5"/>
  <c r="H138" i="1" s="1"/>
  <c r="C342" i="5"/>
  <c r="G342" i="5"/>
  <c r="D381" i="1" s="1"/>
  <c r="G622" i="5"/>
  <c r="D697" i="1" s="1"/>
  <c r="C622" i="5"/>
  <c r="P73" i="5"/>
  <c r="G79" i="1" s="1"/>
  <c r="N19" i="5"/>
  <c r="V410" i="5"/>
  <c r="I457" i="1" s="1"/>
  <c r="AK520" i="5"/>
  <c r="N585" i="1" s="1"/>
  <c r="S508" i="5"/>
  <c r="H570" i="1" s="1"/>
  <c r="AK258" i="5"/>
  <c r="N281" i="1" s="1"/>
  <c r="C417" i="5"/>
  <c r="G417" i="5"/>
  <c r="D464" i="1" s="1"/>
  <c r="AE191" i="5"/>
  <c r="L207" i="1" s="1"/>
  <c r="AK575" i="5"/>
  <c r="N645" i="1" s="1"/>
  <c r="C496" i="5"/>
  <c r="G496" i="5"/>
  <c r="D559" i="1" s="1"/>
  <c r="P182" i="5"/>
  <c r="G198" i="1" s="1"/>
  <c r="G614" i="5"/>
  <c r="D691" i="1" s="1"/>
  <c r="C614" i="5"/>
  <c r="J605" i="5"/>
  <c r="E685" i="1" s="1"/>
  <c r="AD418" i="5"/>
  <c r="S291" i="5"/>
  <c r="H330" i="1" s="1"/>
  <c r="AE248" i="5"/>
  <c r="L270" i="1" s="1"/>
  <c r="AH283" i="5"/>
  <c r="M316" i="1" s="1"/>
  <c r="G130" i="5"/>
  <c r="D142" i="1" s="1"/>
  <c r="C130" i="5"/>
  <c r="D459" i="5"/>
  <c r="H408" i="3" s="1"/>
  <c r="P197" i="5"/>
  <c r="G214" i="1" s="1"/>
  <c r="C655" i="5"/>
  <c r="G655" i="5"/>
  <c r="D737" i="1" s="1"/>
  <c r="P656" i="5"/>
  <c r="I366" i="5"/>
  <c r="AE577" i="5"/>
  <c r="L646" i="1" s="1"/>
  <c r="AK191" i="5"/>
  <c r="N207" i="1" s="1"/>
  <c r="S518" i="5"/>
  <c r="H580" i="1" s="1"/>
  <c r="AK621" i="5"/>
  <c r="N690" i="1" s="1"/>
  <c r="AK146" i="5"/>
  <c r="N158" i="1" s="1"/>
  <c r="G494" i="5"/>
  <c r="D556" i="1" s="1"/>
  <c r="C494" i="5"/>
  <c r="AB240" i="5"/>
  <c r="K262" i="1" s="1"/>
  <c r="V663" i="5"/>
  <c r="I746" i="1" s="1"/>
  <c r="AE194" i="5"/>
  <c r="L209" i="1" s="1"/>
  <c r="P545" i="5"/>
  <c r="G615" i="1" s="1"/>
  <c r="N578" i="5"/>
  <c r="S121" i="5"/>
  <c r="H132" i="1" s="1"/>
  <c r="P341" i="5"/>
  <c r="G380" i="1" s="1"/>
  <c r="AE441" i="5"/>
  <c r="L496" i="1" s="1"/>
  <c r="V408" i="5"/>
  <c r="I455" i="1" s="1"/>
  <c r="P306" i="5"/>
  <c r="G339" i="1" s="1"/>
  <c r="K418" i="5"/>
  <c r="K421" i="5" s="1"/>
  <c r="M385" i="5"/>
  <c r="P234" i="5"/>
  <c r="G258" i="1" s="1"/>
  <c r="Y189" i="5"/>
  <c r="J206" i="1" s="1"/>
  <c r="AB341" i="5"/>
  <c r="K380" i="1" s="1"/>
  <c r="S306" i="5"/>
  <c r="H339" i="1" s="1"/>
  <c r="D621" i="5"/>
  <c r="H546" i="3" s="1"/>
  <c r="S334" i="5"/>
  <c r="H372" i="1" s="1"/>
  <c r="J452" i="5"/>
  <c r="E508" i="1" s="1"/>
  <c r="M443" i="5"/>
  <c r="F498" i="1" s="1"/>
  <c r="AE181" i="5"/>
  <c r="L199" i="1" s="1"/>
  <c r="AG366" i="5"/>
  <c r="S510" i="5"/>
  <c r="H574" i="1" s="1"/>
  <c r="AH408" i="5"/>
  <c r="M455" i="1" s="1"/>
  <c r="C604" i="5"/>
  <c r="G604" i="5"/>
  <c r="D681" i="1" s="1"/>
  <c r="AB545" i="5"/>
  <c r="K615" i="1" s="1"/>
  <c r="Z578" i="5"/>
  <c r="AK680" i="5"/>
  <c r="N763" i="1" s="1"/>
  <c r="M393" i="5"/>
  <c r="F440" i="1" s="1"/>
  <c r="V508" i="5"/>
  <c r="I570" i="1" s="1"/>
  <c r="M511" i="5"/>
  <c r="F576" i="1" s="1"/>
  <c r="AE173" i="5"/>
  <c r="L191" i="1" s="1"/>
  <c r="Y502" i="5"/>
  <c r="J566" i="1" s="1"/>
  <c r="J130" i="5"/>
  <c r="E142" i="1" s="1"/>
  <c r="AB467" i="5"/>
  <c r="K522" i="1" s="1"/>
  <c r="J663" i="5"/>
  <c r="E746" i="1" s="1"/>
  <c r="AE135" i="5"/>
  <c r="L147" i="1" s="1"/>
  <c r="AE451" i="5"/>
  <c r="L506" i="1" s="1"/>
  <c r="P671" i="5"/>
  <c r="G749" i="1" s="1"/>
  <c r="D137" i="5"/>
  <c r="H125" i="3" s="1"/>
  <c r="V416" i="5"/>
  <c r="I462" i="1" s="1"/>
  <c r="C204" i="5"/>
  <c r="G204" i="5"/>
  <c r="D220" i="1" s="1"/>
  <c r="G364" i="5"/>
  <c r="D402" i="1" s="1"/>
  <c r="C364" i="5"/>
  <c r="D364" i="5"/>
  <c r="H324" i="3" s="1"/>
  <c r="Y604" i="5"/>
  <c r="J681" i="1" s="1"/>
  <c r="AK306" i="5"/>
  <c r="N339" i="1" s="1"/>
  <c r="V451" i="5"/>
  <c r="I506" i="1" s="1"/>
  <c r="P239" i="5"/>
  <c r="G273" i="1" s="1"/>
  <c r="AE137" i="5"/>
  <c r="L148" i="1" s="1"/>
  <c r="AB239" i="5"/>
  <c r="K273" i="1" s="1"/>
  <c r="AB603" i="5"/>
  <c r="K680" i="1" s="1"/>
  <c r="C449" i="5"/>
  <c r="G449" i="5"/>
  <c r="D504" i="1" s="1"/>
  <c r="D458" i="5"/>
  <c r="H407" i="3" s="1"/>
  <c r="G603" i="5"/>
  <c r="D680" i="1" s="1"/>
  <c r="C603" i="5"/>
  <c r="D677" i="5"/>
  <c r="H597" i="3" s="1"/>
  <c r="C560" i="5"/>
  <c r="G560" i="5"/>
  <c r="D629" i="1" s="1"/>
  <c r="V188" i="5"/>
  <c r="I205" i="1" s="1"/>
  <c r="J229" i="5"/>
  <c r="E252" i="1" s="1"/>
  <c r="Y458" i="5"/>
  <c r="J513" i="1" s="1"/>
  <c r="AB121" i="5"/>
  <c r="K132" i="1" s="1"/>
  <c r="D449" i="5"/>
  <c r="H398" i="3" s="1"/>
  <c r="AB619" i="5"/>
  <c r="K698" i="1" s="1"/>
  <c r="V202" i="5"/>
  <c r="I219" i="1" s="1"/>
  <c r="S501" i="5"/>
  <c r="H564" i="1" s="1"/>
  <c r="D250" i="5"/>
  <c r="H225" i="3" s="1"/>
  <c r="V442" i="5"/>
  <c r="I497" i="1" s="1"/>
  <c r="S627" i="5"/>
  <c r="H703" i="1" s="1"/>
  <c r="P491" i="5"/>
  <c r="G554" i="1" s="1"/>
  <c r="N524" i="5"/>
  <c r="V662" i="5"/>
  <c r="I745" i="1" s="1"/>
  <c r="G128" i="5"/>
  <c r="D139" i="1" s="1"/>
  <c r="C128" i="5"/>
  <c r="M568" i="5"/>
  <c r="F637" i="1" s="1"/>
  <c r="AB458" i="5"/>
  <c r="K513" i="1" s="1"/>
  <c r="AK493" i="5"/>
  <c r="N557" i="1" s="1"/>
  <c r="Y678" i="5"/>
  <c r="J760" i="1" s="1"/>
  <c r="AH391" i="5"/>
  <c r="M438" i="1" s="1"/>
  <c r="AE203" i="5"/>
  <c r="L221" i="1" s="1"/>
  <c r="V195" i="5"/>
  <c r="I213" i="1" s="1"/>
  <c r="D340" i="5"/>
  <c r="H300" i="3" s="1"/>
  <c r="D627" i="5"/>
  <c r="H553" i="3" s="1"/>
  <c r="D229" i="5"/>
  <c r="H201" i="3" s="1"/>
  <c r="AE289" i="5"/>
  <c r="L322" i="1" s="1"/>
  <c r="Y442" i="5"/>
  <c r="J497" i="1" s="1"/>
  <c r="P305" i="5"/>
  <c r="G337" i="1" s="1"/>
  <c r="D355" i="5"/>
  <c r="H314" i="3" s="1"/>
  <c r="D179" i="5"/>
  <c r="H160" i="3" s="1"/>
  <c r="M254" i="5"/>
  <c r="F278" i="1" s="1"/>
  <c r="Y668" i="5"/>
  <c r="J752" i="1" s="1"/>
  <c r="C203" i="5"/>
  <c r="G203" i="5"/>
  <c r="D221" i="1" s="1"/>
  <c r="AK626" i="5"/>
  <c r="N702" i="1" s="1"/>
  <c r="Y289" i="5"/>
  <c r="J322" i="1" s="1"/>
  <c r="J617" i="5"/>
  <c r="E696" i="1" s="1"/>
  <c r="V175" i="5"/>
  <c r="I192" i="1" s="1"/>
  <c r="D601" i="5"/>
  <c r="H527" i="3" s="1"/>
  <c r="M626" i="5"/>
  <c r="F702" i="1" s="1"/>
  <c r="M660" i="5"/>
  <c r="F742" i="1" s="1"/>
  <c r="S143" i="5"/>
  <c r="H154" i="1" s="1"/>
  <c r="AK457" i="5"/>
  <c r="N510" i="1" s="1"/>
  <c r="AE684" i="5"/>
  <c r="L766" i="1" s="1"/>
  <c r="AK245" i="5"/>
  <c r="N267" i="1" s="1"/>
  <c r="AH120" i="5"/>
  <c r="M131" i="1" s="1"/>
  <c r="C523" i="5"/>
  <c r="G523" i="5"/>
  <c r="D586" i="1" s="1"/>
  <c r="S617" i="5"/>
  <c r="H696" i="1" s="1"/>
  <c r="P601" i="5"/>
  <c r="G678" i="1" s="1"/>
  <c r="AH124" i="5"/>
  <c r="M135" i="1" s="1"/>
  <c r="D389" i="5"/>
  <c r="H343" i="3" s="1"/>
  <c r="T524" i="5"/>
  <c r="V491" i="5"/>
  <c r="I554" i="1" s="1"/>
  <c r="D574" i="5"/>
  <c r="H509" i="3" s="1"/>
  <c r="Y354" i="5"/>
  <c r="J390" i="1" s="1"/>
  <c r="G440" i="5"/>
  <c r="D495" i="1" s="1"/>
  <c r="C440" i="5"/>
  <c r="V397" i="5"/>
  <c r="I445" i="1" s="1"/>
  <c r="C556" i="5"/>
  <c r="G556" i="5"/>
  <c r="D626" i="1" s="1"/>
  <c r="AE676" i="5"/>
  <c r="L759" i="1" s="1"/>
  <c r="D523" i="5"/>
  <c r="H464" i="3" s="1"/>
  <c r="D499" i="5"/>
  <c r="H442" i="3" s="1"/>
  <c r="J244" i="5"/>
  <c r="E268" i="1" s="1"/>
  <c r="M354" i="5"/>
  <c r="F390" i="1" s="1"/>
  <c r="C600" i="5"/>
  <c r="G600" i="5"/>
  <c r="D677" i="1" s="1"/>
  <c r="V507" i="5"/>
  <c r="I573" i="1" s="1"/>
  <c r="AH609" i="5"/>
  <c r="M684" i="1" s="1"/>
  <c r="AK566" i="5"/>
  <c r="N635" i="1" s="1"/>
  <c r="S497" i="5"/>
  <c r="H562" i="1" s="1"/>
  <c r="AH389" i="5"/>
  <c r="M435" i="1" s="1"/>
  <c r="C601" i="5"/>
  <c r="G601" i="5"/>
  <c r="D678" i="1" s="1"/>
  <c r="D413" i="5"/>
  <c r="H368" i="3" s="1"/>
  <c r="S601" i="5"/>
  <c r="H678" i="1" s="1"/>
  <c r="J279" i="5"/>
  <c r="E312" i="1" s="1"/>
  <c r="C346" i="5"/>
  <c r="G346" i="5"/>
  <c r="D379" i="1" s="1"/>
  <c r="Y601" i="5"/>
  <c r="J678" i="1" s="1"/>
  <c r="Y558" i="5"/>
  <c r="J640" i="1" s="1"/>
  <c r="Y295" i="5"/>
  <c r="J327" i="1" s="1"/>
  <c r="Y623" i="5"/>
  <c r="J699" i="1" s="1"/>
  <c r="M126" i="5"/>
  <c r="F137" i="1" s="1"/>
  <c r="P228" i="5"/>
  <c r="G253" i="1" s="1"/>
  <c r="AK287" i="5"/>
  <c r="N320" i="1" s="1"/>
  <c r="D295" i="5"/>
  <c r="H262" i="3" s="1"/>
  <c r="AB177" i="5"/>
  <c r="K194" i="1" s="1"/>
  <c r="P607" i="5"/>
  <c r="G683" i="1" s="1"/>
  <c r="C395" i="5"/>
  <c r="G395" i="5"/>
  <c r="D442" i="1" s="1"/>
  <c r="G287" i="5"/>
  <c r="D320" i="1" s="1"/>
  <c r="C287" i="5"/>
  <c r="M310" i="5"/>
  <c r="F343" i="1" s="1"/>
  <c r="M278" i="5"/>
  <c r="K311" i="5"/>
  <c r="K314" i="5" s="1"/>
  <c r="D252" i="5"/>
  <c r="H223" i="3" s="1"/>
  <c r="J236" i="5"/>
  <c r="E259" i="1" s="1"/>
  <c r="D556" i="5"/>
  <c r="H491" i="3" s="1"/>
  <c r="AH193" i="5"/>
  <c r="M211" i="1" s="1"/>
  <c r="Y683" i="5"/>
  <c r="J767" i="1" s="1"/>
  <c r="D446" i="5"/>
  <c r="H395" i="3" s="1"/>
  <c r="P556" i="5"/>
  <c r="G626" i="1" s="1"/>
  <c r="V338" i="5"/>
  <c r="I376" i="1" s="1"/>
  <c r="J295" i="5"/>
  <c r="E327" i="1" s="1"/>
  <c r="AK666" i="5"/>
  <c r="N751" i="1" s="1"/>
  <c r="M608" i="5"/>
  <c r="F686" i="1" s="1"/>
  <c r="AB666" i="5"/>
  <c r="K751" i="1" s="1"/>
  <c r="AK413" i="5"/>
  <c r="N460" i="1" s="1"/>
  <c r="AA151" i="5"/>
  <c r="AB623" i="5"/>
  <c r="K699" i="1" s="1"/>
  <c r="J177" i="5"/>
  <c r="E194" i="1" s="1"/>
  <c r="J142" i="5"/>
  <c r="E153" i="1" s="1"/>
  <c r="J344" i="5"/>
  <c r="E383" i="1" s="1"/>
  <c r="P243" i="5"/>
  <c r="AE624" i="5"/>
  <c r="L700" i="1" s="1"/>
  <c r="AE683" i="5"/>
  <c r="L767" i="1" s="1"/>
  <c r="D522" i="5"/>
  <c r="H466" i="3" s="1"/>
  <c r="D294" i="5"/>
  <c r="H264" i="3" s="1"/>
  <c r="D600" i="5"/>
  <c r="H528" i="3" s="1"/>
  <c r="G302" i="5"/>
  <c r="D335" i="1" s="1"/>
  <c r="C302" i="5"/>
  <c r="P497" i="5"/>
  <c r="G562" i="1" s="1"/>
  <c r="Y506" i="5"/>
  <c r="J569" i="1" s="1"/>
  <c r="V294" i="5"/>
  <c r="I329" i="1" s="1"/>
  <c r="D388" i="5"/>
  <c r="H344" i="3" s="1"/>
  <c r="M667" i="5"/>
  <c r="F753" i="1" s="1"/>
  <c r="V624" i="5"/>
  <c r="I700" i="1" s="1"/>
  <c r="AH463" i="5"/>
  <c r="M519" i="1" s="1"/>
  <c r="V565" i="5"/>
  <c r="I636" i="1" s="1"/>
  <c r="G623" i="5"/>
  <c r="D699" i="1" s="1"/>
  <c r="C623" i="5"/>
  <c r="C294" i="5"/>
  <c r="G294" i="5"/>
  <c r="D329" i="1" s="1"/>
  <c r="AG311" i="5"/>
  <c r="AK455" i="5"/>
  <c r="N511" i="1" s="1"/>
  <c r="AH353" i="5"/>
  <c r="M391" i="1" s="1"/>
  <c r="J447" i="5"/>
  <c r="E502" i="1" s="1"/>
  <c r="AB439" i="5"/>
  <c r="K494" i="1" s="1"/>
  <c r="C337" i="5"/>
  <c r="G337" i="5"/>
  <c r="D375" i="1" s="1"/>
  <c r="G522" i="5"/>
  <c r="D583" i="1" s="1"/>
  <c r="C522" i="5"/>
  <c r="AH667" i="5"/>
  <c r="M753" i="1" s="1"/>
  <c r="D404" i="5"/>
  <c r="H360" i="3" s="1"/>
  <c r="AH506" i="5"/>
  <c r="M569" i="1" s="1"/>
  <c r="C454" i="5"/>
  <c r="G454" i="5"/>
  <c r="D509" i="1" s="1"/>
  <c r="D301" i="5"/>
  <c r="H267" i="3" s="1"/>
  <c r="AK659" i="5"/>
  <c r="N744" i="1" s="1"/>
  <c r="AH184" i="5"/>
  <c r="M203" i="1" s="1"/>
  <c r="P310" i="5"/>
  <c r="G343" i="1" s="1"/>
  <c r="AH514" i="5"/>
  <c r="M577" i="1" s="1"/>
  <c r="D286" i="5"/>
  <c r="H254" i="3" s="1"/>
  <c r="U632" i="5"/>
  <c r="AH149" i="5"/>
  <c r="M159" i="1" s="1"/>
  <c r="AE454" i="5"/>
  <c r="L509" i="1" s="1"/>
  <c r="AE470" i="5"/>
  <c r="L524" i="1" s="1"/>
  <c r="U311" i="5"/>
  <c r="X259" i="5"/>
  <c r="G352" i="5"/>
  <c r="D387" i="1" s="1"/>
  <c r="C352" i="5"/>
  <c r="M227" i="5"/>
  <c r="F251" i="1" s="1"/>
  <c r="AK336" i="5"/>
  <c r="N374" i="1" s="1"/>
  <c r="P564" i="5"/>
  <c r="G632" i="1" s="1"/>
  <c r="S200" i="5"/>
  <c r="H218" i="1" s="1"/>
  <c r="D682" i="5"/>
  <c r="H601" i="3" s="1"/>
  <c r="M301" i="5"/>
  <c r="F332" i="1" s="1"/>
  <c r="AH352" i="5"/>
  <c r="M387" i="1" s="1"/>
  <c r="M514" i="5"/>
  <c r="F577" i="1" s="1"/>
  <c r="AK470" i="5"/>
  <c r="N524" i="1" s="1"/>
  <c r="V682" i="5"/>
  <c r="I765" i="1" s="1"/>
  <c r="AB549" i="5"/>
  <c r="K619" i="1" s="1"/>
  <c r="AE548" i="5"/>
  <c r="L617" i="1" s="1"/>
  <c r="D513" i="5"/>
  <c r="H456" i="3" s="1"/>
  <c r="M125" i="5"/>
  <c r="F136" i="1" s="1"/>
  <c r="AB133" i="5"/>
  <c r="K144" i="1" s="1"/>
  <c r="AK199" i="5"/>
  <c r="N217" i="1" s="1"/>
  <c r="AC632" i="5"/>
  <c r="AE599" i="5"/>
  <c r="S243" i="5"/>
  <c r="H265" i="1" s="1"/>
  <c r="E632" i="5"/>
  <c r="G599" i="5"/>
  <c r="C599" i="5"/>
  <c r="AH141" i="5"/>
  <c r="M152" i="1" s="1"/>
  <c r="Y176" i="5"/>
  <c r="J193" i="1" s="1"/>
  <c r="U259" i="5"/>
  <c r="P285" i="5"/>
  <c r="G318" i="1" s="1"/>
  <c r="J387" i="5"/>
  <c r="E434" i="1" s="1"/>
  <c r="P133" i="5"/>
  <c r="G144" i="1" s="1"/>
  <c r="Y235" i="5"/>
  <c r="J260" i="1" s="1"/>
  <c r="F632" i="5"/>
  <c r="D599" i="5"/>
  <c r="D631" i="5"/>
  <c r="H557" i="3" s="1"/>
  <c r="P91" i="5"/>
  <c r="G96" i="1" s="1"/>
  <c r="N37" i="5"/>
  <c r="P37" i="5" s="1"/>
  <c r="C66" i="5"/>
  <c r="E12" i="5"/>
  <c r="G66" i="5"/>
  <c r="D72" i="1" s="1"/>
  <c r="Z28" i="5"/>
  <c r="AB28" i="5" s="1"/>
  <c r="AB82" i="5"/>
  <c r="K87" i="1" s="1"/>
  <c r="AD97" i="5"/>
  <c r="AD9" i="5"/>
  <c r="S67" i="5"/>
  <c r="H73" i="1" s="1"/>
  <c r="Q13" i="5"/>
  <c r="S13" i="5" s="1"/>
  <c r="L11" i="5"/>
  <c r="Y241" i="5"/>
  <c r="J263" i="1" s="1"/>
  <c r="AI35" i="5"/>
  <c r="AK89" i="5"/>
  <c r="N95" i="1" s="1"/>
  <c r="P64" i="5"/>
  <c r="G70" i="1" s="1"/>
  <c r="N10" i="5"/>
  <c r="P10" i="5" s="1"/>
  <c r="Z40" i="5"/>
  <c r="AB94" i="5"/>
  <c r="K101" i="1" s="1"/>
  <c r="M92" i="5"/>
  <c r="F98" i="1" s="1"/>
  <c r="K38" i="5"/>
  <c r="M38" i="5" s="1"/>
  <c r="H34" i="5"/>
  <c r="J34" i="5" s="1"/>
  <c r="J88" i="5"/>
  <c r="E94" i="1" s="1"/>
  <c r="W26" i="5"/>
  <c r="Y80" i="5"/>
  <c r="J86" i="1" s="1"/>
  <c r="C606" i="5"/>
  <c r="G606" i="5"/>
  <c r="D682" i="1" s="1"/>
  <c r="J81" i="5"/>
  <c r="E88" i="1" s="1"/>
  <c r="H27" i="5"/>
  <c r="AH445" i="5"/>
  <c r="M500" i="1" s="1"/>
  <c r="P81" i="5"/>
  <c r="G88" i="1" s="1"/>
  <c r="N27" i="5"/>
  <c r="P27" i="5" s="1"/>
  <c r="T34" i="5"/>
  <c r="V34" i="5" s="1"/>
  <c r="V88" i="5"/>
  <c r="I94" i="1" s="1"/>
  <c r="W36" i="5"/>
  <c r="Y36" i="5" s="1"/>
  <c r="Y90" i="5"/>
  <c r="J97" i="1" s="1"/>
  <c r="T16" i="5"/>
  <c r="V16" i="5" s="1"/>
  <c r="V70" i="5"/>
  <c r="I75" i="1" s="1"/>
  <c r="AK79" i="5"/>
  <c r="N85" i="1" s="1"/>
  <c r="AI25" i="5"/>
  <c r="AK25" i="5" s="1"/>
  <c r="AB69" i="5"/>
  <c r="K76" i="1" s="1"/>
  <c r="Z15" i="5"/>
  <c r="AB15" i="5" s="1"/>
  <c r="D74" i="5"/>
  <c r="H71" i="3" s="1"/>
  <c r="F20" i="5"/>
  <c r="D20" i="5" s="1"/>
  <c r="M665" i="5"/>
  <c r="F748" i="1" s="1"/>
  <c r="V504" i="5"/>
  <c r="I572" i="1" s="1"/>
  <c r="AA11" i="5"/>
  <c r="F31" i="5"/>
  <c r="D85" i="5"/>
  <c r="H81" i="3" s="1"/>
  <c r="R38" i="5"/>
  <c r="M68" i="5"/>
  <c r="F74" i="1" s="1"/>
  <c r="K14" i="5"/>
  <c r="M14" i="5" s="1"/>
  <c r="M386" i="5"/>
  <c r="F433" i="1" s="1"/>
  <c r="AB571" i="5"/>
  <c r="K641" i="1" s="1"/>
  <c r="O19" i="5"/>
  <c r="AG686" i="5"/>
  <c r="T21" i="5"/>
  <c r="V21" i="5" s="1"/>
  <c r="V75" i="5"/>
  <c r="I82" i="1" s="1"/>
  <c r="AB147" i="5"/>
  <c r="S88" i="5"/>
  <c r="H94" i="1" s="1"/>
  <c r="Q34" i="5"/>
  <c r="S34" i="5" s="1"/>
  <c r="AH88" i="5"/>
  <c r="M94" i="1" s="1"/>
  <c r="AF34" i="5"/>
  <c r="AH34" i="5" s="1"/>
  <c r="W20" i="5"/>
  <c r="Y20" i="5" s="1"/>
  <c r="Y74" i="5"/>
  <c r="J80" i="1" s="1"/>
  <c r="R40" i="5"/>
  <c r="AI20" i="5"/>
  <c r="AK20" i="5" s="1"/>
  <c r="AK74" i="5"/>
  <c r="N80" i="1" s="1"/>
  <c r="G300" i="5"/>
  <c r="D331" i="1" s="1"/>
  <c r="C300" i="5"/>
  <c r="X13" i="5"/>
  <c r="AE504" i="5"/>
  <c r="L572" i="1" s="1"/>
  <c r="AK190" i="5"/>
  <c r="C65" i="5"/>
  <c r="E11" i="5"/>
  <c r="G65" i="5"/>
  <c r="D71" i="1" s="1"/>
  <c r="E25" i="5"/>
  <c r="C79" i="5"/>
  <c r="G79" i="5"/>
  <c r="D85" i="1" s="1"/>
  <c r="G571" i="5"/>
  <c r="D641" i="1" s="1"/>
  <c r="C571" i="5"/>
  <c r="O32" i="5"/>
  <c r="W39" i="5"/>
  <c r="Y39" i="5" s="1"/>
  <c r="Y93" i="5"/>
  <c r="J100" i="1" s="1"/>
  <c r="Y95" i="5"/>
  <c r="J99" i="1" s="1"/>
  <c r="W41" i="5"/>
  <c r="AG30" i="5"/>
  <c r="C75" i="5"/>
  <c r="G75" i="5"/>
  <c r="D82" i="1" s="1"/>
  <c r="E21" i="5"/>
  <c r="L29" i="5"/>
  <c r="AB359" i="5"/>
  <c r="K398" i="1" s="1"/>
  <c r="T11" i="5"/>
  <c r="V11" i="5" s="1"/>
  <c r="V65" i="5"/>
  <c r="I71" i="1" s="1"/>
  <c r="D402" i="5"/>
  <c r="H356" i="3" s="1"/>
  <c r="M622" i="5"/>
  <c r="F697" i="1" s="1"/>
  <c r="AG13" i="5"/>
  <c r="P614" i="5"/>
  <c r="G691" i="1" s="1"/>
  <c r="D300" i="5"/>
  <c r="H266" i="3" s="1"/>
  <c r="AF11" i="5"/>
  <c r="AH11" i="5" s="1"/>
  <c r="AH65" i="5"/>
  <c r="M71" i="1" s="1"/>
  <c r="AE402" i="5"/>
  <c r="L448" i="1" s="1"/>
  <c r="J198" i="5"/>
  <c r="E215" i="1" s="1"/>
  <c r="C215" i="1" s="1"/>
  <c r="C398" i="5"/>
  <c r="G398" i="5"/>
  <c r="D441" i="1" s="1"/>
  <c r="D605" i="5"/>
  <c r="H532" i="3" s="1"/>
  <c r="Y174" i="5"/>
  <c r="J190" i="1" s="1"/>
  <c r="Y606" i="5"/>
  <c r="J682" i="1" s="1"/>
  <c r="D292" i="5"/>
  <c r="H258" i="3" s="1"/>
  <c r="H418" i="5"/>
  <c r="H421" i="5" s="1"/>
  <c r="J385" i="5"/>
  <c r="AK653" i="5"/>
  <c r="N736" i="1" s="1"/>
  <c r="AI686" i="5"/>
  <c r="P253" i="5"/>
  <c r="G277" i="1" s="1"/>
  <c r="AE453" i="5"/>
  <c r="L507" i="1" s="1"/>
  <c r="M555" i="5"/>
  <c r="F625" i="1" s="1"/>
  <c r="AK665" i="5"/>
  <c r="N748" i="1" s="1"/>
  <c r="Y351" i="5"/>
  <c r="J393" i="1" s="1"/>
  <c r="AB602" i="5"/>
  <c r="K679" i="1" s="1"/>
  <c r="D342" i="5"/>
  <c r="H303" i="3" s="1"/>
  <c r="P468" i="5"/>
  <c r="G523" i="1" s="1"/>
  <c r="J622" i="5"/>
  <c r="E697" i="1" s="1"/>
  <c r="I27" i="5"/>
  <c r="S410" i="5"/>
  <c r="H457" i="1" s="1"/>
  <c r="M417" i="5"/>
  <c r="F464" i="1" s="1"/>
  <c r="D398" i="5"/>
  <c r="H349" i="3" s="1"/>
  <c r="J191" i="5"/>
  <c r="E207" i="1" s="1"/>
  <c r="M613" i="5"/>
  <c r="F689" i="1" s="1"/>
  <c r="J571" i="5"/>
  <c r="E641" i="1" s="1"/>
  <c r="P257" i="5"/>
  <c r="G282" i="1" s="1"/>
  <c r="C602" i="5"/>
  <c r="G602" i="5"/>
  <c r="D679" i="1" s="1"/>
  <c r="P256" i="5"/>
  <c r="G280" i="1" s="1"/>
  <c r="V333" i="5"/>
  <c r="T366" i="5"/>
  <c r="C575" i="5"/>
  <c r="G575" i="5"/>
  <c r="D645" i="1" s="1"/>
  <c r="AK409" i="5"/>
  <c r="N456" i="1" s="1"/>
  <c r="V131" i="5"/>
  <c r="I141" i="1" s="1"/>
  <c r="AB503" i="5"/>
  <c r="K565" i="1" s="1"/>
  <c r="AE123" i="5"/>
  <c r="L133" i="1" s="1"/>
  <c r="AK571" i="5"/>
  <c r="N641" i="1" s="1"/>
  <c r="C284" i="5"/>
  <c r="G284" i="5"/>
  <c r="D317" i="1" s="1"/>
  <c r="C681" i="5"/>
  <c r="G681" i="5"/>
  <c r="D764" i="1" s="1"/>
  <c r="J182" i="5"/>
  <c r="E198" i="1" s="1"/>
  <c r="M347" i="5"/>
  <c r="F385" i="1" s="1"/>
  <c r="S653" i="5"/>
  <c r="Q686" i="5"/>
  <c r="Q689" i="5" s="1"/>
  <c r="C562" i="5"/>
  <c r="G562" i="5"/>
  <c r="D631" i="1" s="1"/>
  <c r="M460" i="5"/>
  <c r="F512" i="1" s="1"/>
  <c r="S358" i="5"/>
  <c r="H396" i="1" s="1"/>
  <c r="G519" i="5"/>
  <c r="D581" i="1" s="1"/>
  <c r="C519" i="5"/>
  <c r="AB453" i="5"/>
  <c r="K507" i="1" s="1"/>
  <c r="P139" i="5"/>
  <c r="G149" i="1" s="1"/>
  <c r="AK554" i="5"/>
  <c r="N624" i="1" s="1"/>
  <c r="C186" i="5"/>
  <c r="G186" i="5"/>
  <c r="D201" i="1" s="1"/>
  <c r="Y342" i="5"/>
  <c r="J381" i="1" s="1"/>
  <c r="V575" i="5"/>
  <c r="I645" i="1" s="1"/>
  <c r="V127" i="5"/>
  <c r="I138" i="1" s="1"/>
  <c r="D444" i="5"/>
  <c r="H393" i="3" s="1"/>
  <c r="AH508" i="5"/>
  <c r="M570" i="1" s="1"/>
  <c r="AH672" i="5"/>
  <c r="M758" i="1" s="1"/>
  <c r="M545" i="5"/>
  <c r="F615" i="1" s="1"/>
  <c r="K578" i="5"/>
  <c r="AJ366" i="5"/>
  <c r="G414" i="5"/>
  <c r="C414" i="5"/>
  <c r="AK613" i="5"/>
  <c r="N689" i="1" s="1"/>
  <c r="AB127" i="5"/>
  <c r="K138" i="1" s="1"/>
  <c r="M339" i="5"/>
  <c r="F377" i="1" s="1"/>
  <c r="S663" i="5"/>
  <c r="H746" i="1" s="1"/>
  <c r="M672" i="5"/>
  <c r="F758" i="1" s="1"/>
  <c r="S385" i="5"/>
  <c r="Q418" i="5"/>
  <c r="S503" i="5"/>
  <c r="H565" i="1" s="1"/>
  <c r="AK304" i="5"/>
  <c r="N338" i="1" s="1"/>
  <c r="Y494" i="5"/>
  <c r="J556" i="1" s="1"/>
  <c r="V240" i="5"/>
  <c r="I262" i="1" s="1"/>
  <c r="AE561" i="5"/>
  <c r="L630" i="1" s="1"/>
  <c r="AB197" i="5"/>
  <c r="K214" i="1" s="1"/>
  <c r="AE452" i="5"/>
  <c r="L508" i="1" s="1"/>
  <c r="V570" i="5"/>
  <c r="I639" i="1" s="1"/>
  <c r="D122" i="5"/>
  <c r="H111" i="3" s="1"/>
  <c r="V189" i="5"/>
  <c r="I206" i="1" s="1"/>
  <c r="D567" i="5"/>
  <c r="H498" i="3" s="1"/>
  <c r="G518" i="5"/>
  <c r="D580" i="1" s="1"/>
  <c r="C518" i="5"/>
  <c r="D416" i="5"/>
  <c r="H370" i="3" s="1"/>
  <c r="V339" i="5"/>
  <c r="I377" i="1" s="1"/>
  <c r="AH577" i="5"/>
  <c r="M646" i="1" s="1"/>
  <c r="Y298" i="5"/>
  <c r="J328" i="1" s="1"/>
  <c r="S365" i="5"/>
  <c r="H403" i="1" s="1"/>
  <c r="M459" i="5"/>
  <c r="F514" i="1" s="1"/>
  <c r="J545" i="5"/>
  <c r="E615" i="1" s="1"/>
  <c r="H578" i="5"/>
  <c r="P122" i="5"/>
  <c r="G134" i="1" s="1"/>
  <c r="G350" i="5"/>
  <c r="D389" i="1" s="1"/>
  <c r="C350" i="5"/>
  <c r="R366" i="5"/>
  <c r="V441" i="5"/>
  <c r="I496" i="1" s="1"/>
  <c r="AB510" i="5"/>
  <c r="K574" i="1" s="1"/>
  <c r="C400" i="5"/>
  <c r="G400" i="5"/>
  <c r="D446" i="1" s="1"/>
  <c r="D298" i="5"/>
  <c r="H263" i="3" s="1"/>
  <c r="Y339" i="5"/>
  <c r="J377" i="1" s="1"/>
  <c r="P569" i="5"/>
  <c r="G638" i="1" s="1"/>
  <c r="D191" i="5"/>
  <c r="H171" i="3" s="1"/>
  <c r="D679" i="5"/>
  <c r="H598" i="3" s="1"/>
  <c r="M400" i="5"/>
  <c r="F446" i="1" s="1"/>
  <c r="S467" i="5"/>
  <c r="H522" i="1" s="1"/>
  <c r="AB365" i="5"/>
  <c r="K403" i="1" s="1"/>
  <c r="AH628" i="5"/>
  <c r="M705" i="1" s="1"/>
  <c r="C408" i="5"/>
  <c r="G408" i="5"/>
  <c r="D455" i="1" s="1"/>
  <c r="D347" i="5"/>
  <c r="H307" i="3" s="1"/>
  <c r="Y655" i="5"/>
  <c r="J737" i="1" s="1"/>
  <c r="Y459" i="5"/>
  <c r="J514" i="1" s="1"/>
  <c r="G232" i="5"/>
  <c r="D256" i="1" s="1"/>
  <c r="C232" i="5"/>
  <c r="AH655" i="5"/>
  <c r="M737" i="1" s="1"/>
  <c r="AE357" i="5"/>
  <c r="L395" i="1" s="1"/>
  <c r="AE567" i="5"/>
  <c r="L633" i="1" s="1"/>
  <c r="X578" i="5"/>
  <c r="AH189" i="5"/>
  <c r="M206" i="1" s="1"/>
  <c r="AH341" i="5"/>
  <c r="M380" i="1" s="1"/>
  <c r="AB679" i="5"/>
  <c r="K762" i="1" s="1"/>
  <c r="C282" i="5"/>
  <c r="G282" i="5"/>
  <c r="D315" i="1" s="1"/>
  <c r="G296" i="5"/>
  <c r="D334" i="1" s="1"/>
  <c r="C296" i="5"/>
  <c r="AB282" i="5"/>
  <c r="K315" i="1" s="1"/>
  <c r="Q205" i="5"/>
  <c r="S172" i="5"/>
  <c r="D509" i="5"/>
  <c r="H454" i="3" s="1"/>
  <c r="P247" i="5"/>
  <c r="AB662" i="5"/>
  <c r="K745" i="1" s="1"/>
  <c r="Y500" i="5"/>
  <c r="J563" i="1" s="1"/>
  <c r="AK148" i="5"/>
  <c r="N156" i="1" s="1"/>
  <c r="C391" i="5"/>
  <c r="G391" i="5"/>
  <c r="D438" i="1" s="1"/>
  <c r="AB132" i="5"/>
  <c r="K143" i="1" s="1"/>
  <c r="C677" i="5"/>
  <c r="G677" i="5"/>
  <c r="D761" i="1" s="1"/>
  <c r="G196" i="5"/>
  <c r="D212" i="1" s="1"/>
  <c r="C196" i="5"/>
  <c r="AE415" i="5"/>
  <c r="L463" i="1" s="1"/>
  <c r="D661" i="5"/>
  <c r="H579" i="3" s="1"/>
  <c r="D172" i="5"/>
  <c r="F205" i="5"/>
  <c r="Y255" i="5"/>
  <c r="J279" i="1" s="1"/>
  <c r="AE148" i="5"/>
  <c r="L156" i="1" s="1"/>
  <c r="AK290" i="5"/>
  <c r="N324" i="1" s="1"/>
  <c r="J655" i="5"/>
  <c r="E737" i="1" s="1"/>
  <c r="P357" i="5"/>
  <c r="G395" i="1" s="1"/>
  <c r="AK145" i="5"/>
  <c r="N157" i="1" s="1"/>
  <c r="M247" i="5"/>
  <c r="F271" i="1" s="1"/>
  <c r="AE500" i="5"/>
  <c r="AB247" i="5"/>
  <c r="K271" i="1" s="1"/>
  <c r="S662" i="5"/>
  <c r="H745" i="1" s="1"/>
  <c r="S493" i="5"/>
  <c r="H557" i="1" s="1"/>
  <c r="M180" i="5"/>
  <c r="F197" i="1" s="1"/>
  <c r="D282" i="5"/>
  <c r="H250" i="3" s="1"/>
  <c r="M618" i="5"/>
  <c r="F695" i="1" s="1"/>
  <c r="V282" i="5"/>
  <c r="I315" i="1" s="1"/>
  <c r="D296" i="5"/>
  <c r="H269" i="3" s="1"/>
  <c r="P296" i="5"/>
  <c r="G334" i="1" s="1"/>
  <c r="D202" i="5"/>
  <c r="H183" i="3" s="1"/>
  <c r="G407" i="5"/>
  <c r="D453" i="1" s="1"/>
  <c r="C407" i="5"/>
  <c r="D466" i="5"/>
  <c r="H415" i="3" s="1"/>
  <c r="P364" i="5"/>
  <c r="G402" i="1" s="1"/>
  <c r="AK230" i="5"/>
  <c r="N254" i="1" s="1"/>
  <c r="J619" i="5"/>
  <c r="E698" i="1" s="1"/>
  <c r="V619" i="5"/>
  <c r="I698" i="1" s="1"/>
  <c r="M509" i="5"/>
  <c r="F571" i="1" s="1"/>
  <c r="D611" i="5"/>
  <c r="H538" i="3" s="1"/>
  <c r="AK619" i="5"/>
  <c r="N698" i="1" s="1"/>
  <c r="AE407" i="5"/>
  <c r="L453" i="1" s="1"/>
  <c r="D187" i="5"/>
  <c r="H166" i="3" s="1"/>
  <c r="Y281" i="5"/>
  <c r="J314" i="1" s="1"/>
  <c r="P654" i="5"/>
  <c r="G738" i="1" s="1"/>
  <c r="AB654" i="5"/>
  <c r="K738" i="1" s="1"/>
  <c r="S552" i="5"/>
  <c r="H622" i="1" s="1"/>
  <c r="G340" i="5"/>
  <c r="D378" i="1" s="1"/>
  <c r="C340" i="5"/>
  <c r="AE493" i="5"/>
  <c r="L557" i="1" s="1"/>
  <c r="M603" i="5"/>
  <c r="F680" i="1" s="1"/>
  <c r="D238" i="5"/>
  <c r="H215" i="3" s="1"/>
  <c r="P493" i="5"/>
  <c r="G557" i="1" s="1"/>
  <c r="G493" i="5"/>
  <c r="D557" i="1" s="1"/>
  <c r="C493" i="5"/>
  <c r="J576" i="5"/>
  <c r="E647" i="1" s="1"/>
  <c r="V178" i="5"/>
  <c r="I195" i="1" s="1"/>
  <c r="M175" i="5"/>
  <c r="F192" i="1" s="1"/>
  <c r="J625" i="5"/>
  <c r="E704" i="1" s="1"/>
  <c r="AD524" i="5"/>
  <c r="D550" i="5"/>
  <c r="H485" i="3" s="1"/>
  <c r="AH684" i="5"/>
  <c r="M766" i="1" s="1"/>
  <c r="AK492" i="5"/>
  <c r="N555" i="1" s="1"/>
  <c r="C136" i="5"/>
  <c r="G136" i="5"/>
  <c r="D151" i="1" s="1"/>
  <c r="G179" i="5"/>
  <c r="D196" i="1" s="1"/>
  <c r="C179" i="5"/>
  <c r="D246" i="5"/>
  <c r="H218" i="3" s="1"/>
  <c r="D660" i="5"/>
  <c r="H578" i="3" s="1"/>
  <c r="D457" i="5"/>
  <c r="H404" i="3" s="1"/>
  <c r="AB187" i="5"/>
  <c r="K202" i="1" s="1"/>
  <c r="S492" i="5"/>
  <c r="H555" i="1" s="1"/>
  <c r="Y609" i="5"/>
  <c r="J684" i="1" s="1"/>
  <c r="AH668" i="5"/>
  <c r="M752" i="1" s="1"/>
  <c r="G245" i="5"/>
  <c r="C245" i="5"/>
  <c r="S120" i="5"/>
  <c r="H131" i="1" s="1"/>
  <c r="V551" i="5"/>
  <c r="I621" i="1" s="1"/>
  <c r="D119" i="5"/>
  <c r="H107" i="3" s="1"/>
  <c r="C516" i="5"/>
  <c r="G516" i="5"/>
  <c r="D578" i="1" s="1"/>
  <c r="Y457" i="5"/>
  <c r="J510" i="1" s="1"/>
  <c r="J254" i="5"/>
  <c r="E278" i="1" s="1"/>
  <c r="V676" i="5"/>
  <c r="I759" i="1" s="1"/>
  <c r="C617" i="5"/>
  <c r="G617" i="5"/>
  <c r="D696" i="1" s="1"/>
  <c r="G499" i="5"/>
  <c r="D561" i="1" s="1"/>
  <c r="C499" i="5"/>
  <c r="D558" i="5"/>
  <c r="H505" i="3" s="1"/>
  <c r="D625" i="5"/>
  <c r="H551" i="3" s="1"/>
  <c r="P119" i="5"/>
  <c r="G130" i="1" s="1"/>
  <c r="S507" i="5"/>
  <c r="H573" i="1" s="1"/>
  <c r="AK464" i="5"/>
  <c r="N518" i="1" s="1"/>
  <c r="C491" i="5"/>
  <c r="E524" i="5"/>
  <c r="G491" i="5"/>
  <c r="D554" i="1" s="1"/>
  <c r="AK550" i="5"/>
  <c r="N620" i="1" s="1"/>
  <c r="AH507" i="5"/>
  <c r="M573" i="1" s="1"/>
  <c r="AB354" i="5"/>
  <c r="K390" i="1" s="1"/>
  <c r="P413" i="5"/>
  <c r="AH625" i="5"/>
  <c r="M704" i="1" s="1"/>
  <c r="G201" i="5"/>
  <c r="D216" i="1" s="1"/>
  <c r="C201" i="5"/>
  <c r="AH566" i="5"/>
  <c r="M635" i="1" s="1"/>
  <c r="AH601" i="5"/>
  <c r="M678" i="1" s="1"/>
  <c r="P558" i="5"/>
  <c r="G640" i="1" s="1"/>
  <c r="C389" i="5"/>
  <c r="G389" i="5"/>
  <c r="D435" i="1" s="1"/>
  <c r="Y660" i="5"/>
  <c r="J742" i="1" s="1"/>
  <c r="J515" i="5"/>
  <c r="E579" i="1" s="1"/>
  <c r="D491" i="5"/>
  <c r="F524" i="5"/>
  <c r="Y499" i="5"/>
  <c r="J561" i="1" s="1"/>
  <c r="J601" i="5"/>
  <c r="E678" i="1" s="1"/>
  <c r="P515" i="5"/>
  <c r="G579" i="1" s="1"/>
  <c r="D362" i="5"/>
  <c r="H322" i="3" s="1"/>
  <c r="Y185" i="5"/>
  <c r="J204" i="1" s="1"/>
  <c r="V279" i="5"/>
  <c r="I312" i="1" s="1"/>
  <c r="V244" i="5"/>
  <c r="I268" i="1" s="1"/>
  <c r="J252" i="5"/>
  <c r="E274" i="1" s="1"/>
  <c r="V150" i="5"/>
  <c r="I161" i="1" s="1"/>
  <c r="D134" i="5"/>
  <c r="H123" i="3" s="1"/>
  <c r="Y244" i="5"/>
  <c r="J268" i="1" s="1"/>
  <c r="M346" i="5"/>
  <c r="F379" i="1" s="1"/>
  <c r="I151" i="5"/>
  <c r="G293" i="5"/>
  <c r="D325" i="1" s="1"/>
  <c r="C293" i="5"/>
  <c r="D497" i="5"/>
  <c r="H440" i="3" s="1"/>
  <c r="U151" i="5"/>
  <c r="V134" i="5"/>
  <c r="I146" i="1" s="1"/>
  <c r="S462" i="5"/>
  <c r="H516" i="1" s="1"/>
  <c r="S600" i="5"/>
  <c r="H677" i="1" s="1"/>
  <c r="S607" i="5"/>
  <c r="H683" i="1" s="1"/>
  <c r="C185" i="5"/>
  <c r="G185" i="5"/>
  <c r="D204" i="1" s="1"/>
  <c r="G659" i="5"/>
  <c r="D744" i="1" s="1"/>
  <c r="C659" i="5"/>
  <c r="D287" i="5"/>
  <c r="H255" i="3" s="1"/>
  <c r="AE279" i="5"/>
  <c r="L312" i="1" s="1"/>
  <c r="M279" i="5"/>
  <c r="F312" i="1" s="1"/>
  <c r="P389" i="5"/>
  <c r="G435" i="1" s="1"/>
  <c r="P177" i="5"/>
  <c r="G194" i="1" s="1"/>
  <c r="D360" i="5"/>
  <c r="H319" i="3" s="1"/>
  <c r="Y659" i="5"/>
  <c r="J744" i="1" s="1"/>
  <c r="G462" i="5"/>
  <c r="D516" i="1" s="1"/>
  <c r="C462" i="5"/>
  <c r="J675" i="5"/>
  <c r="E756" i="1" s="1"/>
  <c r="J361" i="5"/>
  <c r="E399" i="1" s="1"/>
  <c r="V463" i="5"/>
  <c r="I519" i="1" s="1"/>
  <c r="C278" i="5"/>
  <c r="G278" i="5"/>
  <c r="E311" i="5"/>
  <c r="M360" i="5"/>
  <c r="F397" i="1" s="1"/>
  <c r="AH293" i="5"/>
  <c r="M325" i="1" s="1"/>
  <c r="V353" i="5"/>
  <c r="I391" i="1" s="1"/>
  <c r="C447" i="5"/>
  <c r="G447" i="5"/>
  <c r="D502" i="1" s="1"/>
  <c r="G557" i="5"/>
  <c r="D628" i="1" s="1"/>
  <c r="C557" i="5"/>
  <c r="AH345" i="5"/>
  <c r="M384" i="1" s="1"/>
  <c r="V549" i="5"/>
  <c r="I619" i="1" s="1"/>
  <c r="D227" i="5"/>
  <c r="H200" i="3" s="1"/>
  <c r="P439" i="5"/>
  <c r="G494" i="1" s="1"/>
  <c r="AK556" i="5"/>
  <c r="N626" i="1" s="1"/>
  <c r="R311" i="5"/>
  <c r="J514" i="5"/>
  <c r="E577" i="1" s="1"/>
  <c r="AH310" i="5"/>
  <c r="M343" i="1" s="1"/>
  <c r="Y294" i="5"/>
  <c r="J329" i="1" s="1"/>
  <c r="P396" i="5"/>
  <c r="G444" i="1" s="1"/>
  <c r="AB565" i="5"/>
  <c r="K636" i="1" s="1"/>
  <c r="J455" i="5"/>
  <c r="E511" i="1" s="1"/>
  <c r="AB557" i="5"/>
  <c r="K628" i="1" s="1"/>
  <c r="M666" i="5"/>
  <c r="F751" i="1" s="1"/>
  <c r="C608" i="5"/>
  <c r="G608" i="5"/>
  <c r="D686" i="1" s="1"/>
  <c r="G498" i="5"/>
  <c r="D560" i="1" s="1"/>
  <c r="C498" i="5"/>
  <c r="S184" i="5"/>
  <c r="H203" i="1" s="1"/>
  <c r="S286" i="5"/>
  <c r="H319" i="1" s="1"/>
  <c r="AE388" i="5"/>
  <c r="L436" i="1" s="1"/>
  <c r="Y498" i="5"/>
  <c r="J560" i="1" s="1"/>
  <c r="N259" i="5"/>
  <c r="P226" i="5"/>
  <c r="V286" i="5"/>
  <c r="I319" i="1" s="1"/>
  <c r="J463" i="5"/>
  <c r="E519" i="1" s="1"/>
  <c r="P345" i="5"/>
  <c r="G384" i="1" s="1"/>
  <c r="J227" i="5"/>
  <c r="E251" i="1" s="1"/>
  <c r="AI471" i="5"/>
  <c r="AI474" i="5" s="1"/>
  <c r="AK438" i="5"/>
  <c r="N493" i="1" s="1"/>
  <c r="Y522" i="5"/>
  <c r="J583" i="1" s="1"/>
  <c r="C192" i="5"/>
  <c r="G192" i="5"/>
  <c r="D210" i="1" s="1"/>
  <c r="AK192" i="5"/>
  <c r="N210" i="1" s="1"/>
  <c r="G301" i="5"/>
  <c r="D332" i="1" s="1"/>
  <c r="C301" i="5"/>
  <c r="Y184" i="5"/>
  <c r="J203" i="1" s="1"/>
  <c r="G184" i="5"/>
  <c r="D203" i="1" s="1"/>
  <c r="C184" i="5"/>
  <c r="O259" i="5"/>
  <c r="M294" i="5"/>
  <c r="F329" i="1" s="1"/>
  <c r="C615" i="5"/>
  <c r="G615" i="5"/>
  <c r="D693" i="1" s="1"/>
  <c r="D438" i="5"/>
  <c r="F471" i="5"/>
  <c r="Y149" i="5"/>
  <c r="J159" i="1" s="1"/>
  <c r="Y199" i="5"/>
  <c r="J217" i="1" s="1"/>
  <c r="G243" i="5"/>
  <c r="D265" i="1" s="1"/>
  <c r="C243" i="5"/>
  <c r="AE403" i="5"/>
  <c r="L454" i="1" s="1"/>
  <c r="R632" i="5"/>
  <c r="AB141" i="5"/>
  <c r="K152" i="1" s="1"/>
  <c r="P403" i="5"/>
  <c r="G454" i="1" s="1"/>
  <c r="AB615" i="5"/>
  <c r="K693" i="1" s="1"/>
  <c r="S514" i="5"/>
  <c r="H577" i="1" s="1"/>
  <c r="D470" i="5"/>
  <c r="H418" i="3" s="1"/>
  <c r="AK285" i="5"/>
  <c r="N318" i="1" s="1"/>
  <c r="AH513" i="5"/>
  <c r="M575" i="1" s="1"/>
  <c r="AE125" i="5"/>
  <c r="L136" i="1" s="1"/>
  <c r="AK682" i="5"/>
  <c r="N765" i="1" s="1"/>
  <c r="AK149" i="5"/>
  <c r="N159" i="1" s="1"/>
  <c r="S199" i="5"/>
  <c r="H217" i="1" s="1"/>
  <c r="M505" i="5"/>
  <c r="F568" i="1" s="1"/>
  <c r="AE674" i="5"/>
  <c r="AH301" i="5"/>
  <c r="M332" i="1" s="1"/>
  <c r="S564" i="5"/>
  <c r="L19" i="5"/>
  <c r="J85" i="5"/>
  <c r="E90" i="1" s="1"/>
  <c r="H31" i="5"/>
  <c r="AE78" i="5"/>
  <c r="L83" i="1" s="1"/>
  <c r="AC24" i="5"/>
  <c r="AI22" i="5"/>
  <c r="AK22" i="5" s="1"/>
  <c r="AK76" i="5"/>
  <c r="N84" i="1" s="1"/>
  <c r="AK461" i="5"/>
  <c r="N517" i="1" s="1"/>
  <c r="W13" i="5"/>
  <c r="Y67" i="5"/>
  <c r="J73" i="1" s="1"/>
  <c r="G665" i="5"/>
  <c r="D748" i="1" s="1"/>
  <c r="C665" i="5"/>
  <c r="AD26" i="5"/>
  <c r="G394" i="5"/>
  <c r="D443" i="1" s="1"/>
  <c r="C394" i="5"/>
  <c r="M629" i="5"/>
  <c r="F706" i="1" s="1"/>
  <c r="AE606" i="5"/>
  <c r="L682" i="1" s="1"/>
  <c r="AG18" i="5"/>
  <c r="C334" i="5"/>
  <c r="G334" i="5"/>
  <c r="D372" i="1" s="1"/>
  <c r="W25" i="5"/>
  <c r="Y25" i="5" s="1"/>
  <c r="Y79" i="5"/>
  <c r="J85" i="1" s="1"/>
  <c r="V571" i="5"/>
  <c r="I641" i="1" s="1"/>
  <c r="AD32" i="5"/>
  <c r="T17" i="5"/>
  <c r="V17" i="5" s="1"/>
  <c r="V71" i="5"/>
  <c r="I77" i="1" s="1"/>
  <c r="F22" i="5"/>
  <c r="D76" i="5"/>
  <c r="H75" i="3" s="1"/>
  <c r="U19" i="5"/>
  <c r="AD686" i="5"/>
  <c r="V622" i="5"/>
  <c r="I697" i="1" s="1"/>
  <c r="M308" i="5"/>
  <c r="F342" i="1" s="1"/>
  <c r="P77" i="5"/>
  <c r="G81" i="1" s="1"/>
  <c r="N23" i="5"/>
  <c r="P23" i="5" s="1"/>
  <c r="P93" i="5"/>
  <c r="G100" i="1" s="1"/>
  <c r="N39" i="5"/>
  <c r="P39" i="5" s="1"/>
  <c r="R14" i="5"/>
  <c r="M657" i="5"/>
  <c r="F740" i="1" s="1"/>
  <c r="S606" i="5"/>
  <c r="H682" i="1" s="1"/>
  <c r="G73" i="5"/>
  <c r="D79" i="1" s="1"/>
  <c r="C73" i="5"/>
  <c r="E19" i="5"/>
  <c r="AH190" i="5"/>
  <c r="M208" i="1" s="1"/>
  <c r="AH67" i="5"/>
  <c r="M73" i="1" s="1"/>
  <c r="AF13" i="5"/>
  <c r="AH13" i="5" s="1"/>
  <c r="AA17" i="5"/>
  <c r="AD16" i="5"/>
  <c r="W21" i="5"/>
  <c r="Y21" i="5" s="1"/>
  <c r="Y75" i="5"/>
  <c r="J82" i="1" s="1"/>
  <c r="AF686" i="5"/>
  <c r="AF689" i="5" s="1"/>
  <c r="AH653" i="5"/>
  <c r="AF28" i="5"/>
  <c r="AH28" i="5" s="1"/>
  <c r="AH82" i="5"/>
  <c r="M87" i="1" s="1"/>
  <c r="P241" i="5"/>
  <c r="G263" i="1" s="1"/>
  <c r="L40" i="5"/>
  <c r="J64" i="5"/>
  <c r="E70" i="1" s="1"/>
  <c r="H10" i="5"/>
  <c r="J10" i="5" s="1"/>
  <c r="D64" i="5"/>
  <c r="H61" i="3" s="1"/>
  <c r="F10" i="5"/>
  <c r="AH69" i="5"/>
  <c r="M76" i="1" s="1"/>
  <c r="AF15" i="5"/>
  <c r="AH15" i="5" s="1"/>
  <c r="W23" i="5"/>
  <c r="Y23" i="5" s="1"/>
  <c r="Y77" i="5"/>
  <c r="J81" i="1" s="1"/>
  <c r="L34" i="5"/>
  <c r="P66" i="5"/>
  <c r="G72" i="1" s="1"/>
  <c r="N12" i="5"/>
  <c r="P12" i="5" s="1"/>
  <c r="L28" i="5"/>
  <c r="C630" i="5"/>
  <c r="G630" i="5"/>
  <c r="D707" i="1" s="1"/>
  <c r="S335" i="5"/>
  <c r="H373" i="1" s="1"/>
  <c r="P520" i="5"/>
  <c r="G585" i="1" s="1"/>
  <c r="Y82" i="5"/>
  <c r="J87" i="1" s="1"/>
  <c r="W28" i="5"/>
  <c r="Y28" i="5" s="1"/>
  <c r="AI26" i="5"/>
  <c r="AK26" i="5" s="1"/>
  <c r="AK80" i="5"/>
  <c r="N86" i="1" s="1"/>
  <c r="S257" i="5"/>
  <c r="H282" i="1" s="1"/>
  <c r="O418" i="5"/>
  <c r="I686" i="5"/>
  <c r="G657" i="5"/>
  <c r="D740" i="1" s="1"/>
  <c r="C657" i="5"/>
  <c r="J453" i="5"/>
  <c r="E507" i="1" s="1"/>
  <c r="J131" i="5"/>
  <c r="E141" i="1" s="1"/>
  <c r="C249" i="5"/>
  <c r="G249" i="5"/>
  <c r="D272" i="1" s="1"/>
  <c r="AE602" i="5"/>
  <c r="L679" i="1" s="1"/>
  <c r="AK444" i="5"/>
  <c r="N499" i="1" s="1"/>
  <c r="V342" i="5"/>
  <c r="I381" i="1" s="1"/>
  <c r="AH519" i="5"/>
  <c r="M581" i="1" s="1"/>
  <c r="D417" i="5"/>
  <c r="H372" i="3" s="1"/>
  <c r="AB402" i="5"/>
  <c r="K448" i="1" s="1"/>
  <c r="P622" i="5"/>
  <c r="G697" i="1" s="1"/>
  <c r="D334" i="5"/>
  <c r="H294" i="3" s="1"/>
  <c r="C123" i="5"/>
  <c r="G123" i="5"/>
  <c r="D133" i="1" s="1"/>
  <c r="G363" i="5"/>
  <c r="D401" i="1" s="1"/>
  <c r="C363" i="5"/>
  <c r="J174" i="5"/>
  <c r="E190" i="1" s="1"/>
  <c r="V606" i="5"/>
  <c r="I682" i="1" s="1"/>
  <c r="P284" i="5"/>
  <c r="G317" i="1" s="1"/>
  <c r="J80" i="5"/>
  <c r="E86" i="1" s="1"/>
  <c r="H26" i="5"/>
  <c r="J26" i="5" s="1"/>
  <c r="AE394" i="5"/>
  <c r="L443" i="1" s="1"/>
  <c r="V685" i="5"/>
  <c r="I768" i="1" s="1"/>
  <c r="J468" i="5"/>
  <c r="E523" i="1" s="1"/>
  <c r="N418" i="5"/>
  <c r="N421" i="5" s="1"/>
  <c r="P385" i="5"/>
  <c r="K686" i="5"/>
  <c r="M653" i="5"/>
  <c r="D519" i="5"/>
  <c r="H462" i="3" s="1"/>
  <c r="J334" i="5"/>
  <c r="E372" i="1" s="1"/>
  <c r="C146" i="5"/>
  <c r="G146" i="5"/>
  <c r="D158" i="1" s="1"/>
  <c r="AE258" i="5"/>
  <c r="L281" i="1" s="1"/>
  <c r="W418" i="5"/>
  <c r="Y385" i="5"/>
  <c r="AH570" i="5"/>
  <c r="M639" i="1" s="1"/>
  <c r="AE358" i="5"/>
  <c r="L396" i="1" s="1"/>
  <c r="U686" i="5"/>
  <c r="D554" i="5"/>
  <c r="H489" i="3" s="1"/>
  <c r="AH241" i="5"/>
  <c r="M263" i="1" s="1"/>
  <c r="S343" i="5"/>
  <c r="H382" i="1" s="1"/>
  <c r="S139" i="5"/>
  <c r="H149" i="1" s="1"/>
  <c r="AH342" i="5"/>
  <c r="M381" i="1" s="1"/>
  <c r="D253" i="5"/>
  <c r="H226" i="3" s="1"/>
  <c r="AK614" i="5"/>
  <c r="N691" i="1" s="1"/>
  <c r="AB300" i="5"/>
  <c r="K331" i="1" s="1"/>
  <c r="R19" i="5"/>
  <c r="J402" i="5"/>
  <c r="E448" i="1" s="1"/>
  <c r="AB508" i="5"/>
  <c r="K570" i="1" s="1"/>
  <c r="V191" i="5"/>
  <c r="I207" i="1" s="1"/>
  <c r="V409" i="5"/>
  <c r="I456" i="1" s="1"/>
  <c r="AK503" i="5"/>
  <c r="N565" i="1" s="1"/>
  <c r="D680" i="5"/>
  <c r="H599" i="3" s="1"/>
  <c r="Y173" i="5"/>
  <c r="J191" i="1" s="1"/>
  <c r="AE671" i="5"/>
  <c r="L749" i="1" s="1"/>
  <c r="AH392" i="5"/>
  <c r="M439" i="1" s="1"/>
  <c r="H632" i="1"/>
  <c r="H638" i="1"/>
  <c r="T205" i="5"/>
  <c r="T208" i="5" s="1"/>
  <c r="V172" i="5"/>
  <c r="Y562" i="5"/>
  <c r="J631" i="1" s="1"/>
  <c r="D401" i="5"/>
  <c r="H357" i="3" s="1"/>
  <c r="D130" i="5"/>
  <c r="H119" i="3" s="1"/>
  <c r="V194" i="5"/>
  <c r="I209" i="1" s="1"/>
  <c r="V629" i="5"/>
  <c r="I706" i="1" s="1"/>
  <c r="Y135" i="5"/>
  <c r="J147" i="1" s="1"/>
  <c r="M349" i="5"/>
  <c r="F388" i="1" s="1"/>
  <c r="P441" i="5"/>
  <c r="G496" i="1" s="1"/>
  <c r="P333" i="5"/>
  <c r="N366" i="5"/>
  <c r="M569" i="5"/>
  <c r="F638" i="1" s="1"/>
  <c r="C191" i="5"/>
  <c r="G191" i="5"/>
  <c r="D207" i="1" s="1"/>
  <c r="AH575" i="5"/>
  <c r="M645" i="1" s="1"/>
  <c r="AH546" i="5"/>
  <c r="M616" i="1" s="1"/>
  <c r="J441" i="5"/>
  <c r="E496" i="1" s="1"/>
  <c r="Y510" i="5"/>
  <c r="J574" i="1" s="1"/>
  <c r="Y577" i="5"/>
  <c r="J646" i="1" s="1"/>
  <c r="V494" i="5"/>
  <c r="I556" i="1" s="1"/>
  <c r="J392" i="5"/>
  <c r="E439" i="1" s="1"/>
  <c r="D183" i="5"/>
  <c r="H164" i="3" s="1"/>
  <c r="M553" i="5"/>
  <c r="F623" i="1" s="1"/>
  <c r="D451" i="5"/>
  <c r="H400" i="3" s="1"/>
  <c r="AB181" i="5"/>
  <c r="K199" i="1" s="1"/>
  <c r="AE341" i="5"/>
  <c r="L380" i="1" s="1"/>
  <c r="Y416" i="5"/>
  <c r="J462" i="1" s="1"/>
  <c r="AB339" i="5"/>
  <c r="K377" i="1" s="1"/>
  <c r="P304" i="5"/>
  <c r="G338" i="1" s="1"/>
  <c r="P232" i="5"/>
  <c r="G256" i="1" s="1"/>
  <c r="V357" i="5"/>
  <c r="I395" i="1" s="1"/>
  <c r="G231" i="5"/>
  <c r="C231" i="5"/>
  <c r="M194" i="5"/>
  <c r="F209" i="1" s="1"/>
  <c r="AC578" i="5"/>
  <c r="AE545" i="5"/>
  <c r="L615" i="1" s="1"/>
  <c r="S618" i="5"/>
  <c r="H695" i="1" s="1"/>
  <c r="P240" i="5"/>
  <c r="G262" i="1" s="1"/>
  <c r="Y672" i="5"/>
  <c r="J758" i="1" s="1"/>
  <c r="AG418" i="5"/>
  <c r="M655" i="5"/>
  <c r="F737" i="1" s="1"/>
  <c r="J357" i="5"/>
  <c r="E395" i="1" s="1"/>
  <c r="S553" i="5"/>
  <c r="H623" i="1" s="1"/>
  <c r="AE234" i="5"/>
  <c r="L258" i="1" s="1"/>
  <c r="AK341" i="5"/>
  <c r="N380" i="1" s="1"/>
  <c r="Y306" i="5"/>
  <c r="J339" i="1" s="1"/>
  <c r="M186" i="5"/>
  <c r="F201" i="1" s="1"/>
  <c r="M181" i="5"/>
  <c r="F199" i="1" s="1"/>
  <c r="AD366" i="5"/>
  <c r="AE502" i="5"/>
  <c r="L566" i="1" s="1"/>
  <c r="AB146" i="5"/>
  <c r="K158" i="1" s="1"/>
  <c r="J577" i="5"/>
  <c r="E646" i="1" s="1"/>
  <c r="J365" i="5"/>
  <c r="E403" i="1" s="1"/>
  <c r="AH545" i="5"/>
  <c r="M615" i="1" s="1"/>
  <c r="AF578" i="5"/>
  <c r="S655" i="5"/>
  <c r="H737" i="1" s="1"/>
  <c r="J349" i="5"/>
  <c r="E388" i="1" s="1"/>
  <c r="J137" i="5"/>
  <c r="E148" i="1" s="1"/>
  <c r="AK239" i="5"/>
  <c r="N273" i="1" s="1"/>
  <c r="G576" i="5"/>
  <c r="D647" i="1" s="1"/>
  <c r="C576" i="5"/>
  <c r="P670" i="5"/>
  <c r="G750" i="1" s="1"/>
  <c r="AE619" i="5"/>
  <c r="L698" i="1" s="1"/>
  <c r="M441" i="5"/>
  <c r="F496" i="1" s="1"/>
  <c r="AH661" i="5"/>
  <c r="M743" i="1" s="1"/>
  <c r="G121" i="5"/>
  <c r="D132" i="1" s="1"/>
  <c r="C121" i="5"/>
  <c r="P121" i="5"/>
  <c r="G132" i="1" s="1"/>
  <c r="H316" i="3"/>
  <c r="Y148" i="5"/>
  <c r="J156" i="1" s="1"/>
  <c r="D663" i="5"/>
  <c r="H582" i="3" s="1"/>
  <c r="L205" i="5"/>
  <c r="AE559" i="5"/>
  <c r="L627" i="1" s="1"/>
  <c r="AJ205" i="5"/>
  <c r="AH148" i="5"/>
  <c r="M156" i="1" s="1"/>
  <c r="D148" i="5"/>
  <c r="H133" i="3" s="1"/>
  <c r="AH239" i="5"/>
  <c r="M273" i="1" s="1"/>
  <c r="AE509" i="5"/>
  <c r="L571" i="1" s="1"/>
  <c r="M465" i="5"/>
  <c r="F520" i="1" s="1"/>
  <c r="AK449" i="5"/>
  <c r="N504" i="1" s="1"/>
  <c r="D333" i="5"/>
  <c r="F366" i="5"/>
  <c r="D204" i="5"/>
  <c r="H184" i="3" s="1"/>
  <c r="S414" i="5"/>
  <c r="H461" i="1" s="1"/>
  <c r="D230" i="5"/>
  <c r="H203" i="3" s="1"/>
  <c r="Y357" i="5"/>
  <c r="J395" i="1" s="1"/>
  <c r="G239" i="5"/>
  <c r="D273" i="1" s="1"/>
  <c r="C239" i="5"/>
  <c r="J465" i="5"/>
  <c r="E520" i="1" s="1"/>
  <c r="D654" i="5"/>
  <c r="H574" i="3" s="1"/>
  <c r="S654" i="5"/>
  <c r="H738" i="1" s="1"/>
  <c r="D348" i="5"/>
  <c r="H308" i="3" s="1"/>
  <c r="P552" i="5"/>
  <c r="G622" i="1" s="1"/>
  <c r="AB442" i="5"/>
  <c r="K497" i="1" s="1"/>
  <c r="J415" i="5"/>
  <c r="E463" i="1" s="1"/>
  <c r="AE356" i="5"/>
  <c r="L394" i="1" s="1"/>
  <c r="AE560" i="5"/>
  <c r="L629" i="1" s="1"/>
  <c r="AK120" i="5"/>
  <c r="N131" i="1" s="1"/>
  <c r="M576" i="5"/>
  <c r="F647" i="1" s="1"/>
  <c r="D203" i="5"/>
  <c r="H185" i="3" s="1"/>
  <c r="AK576" i="5"/>
  <c r="N647" i="1" s="1"/>
  <c r="J568" i="5"/>
  <c r="E637" i="1" s="1"/>
  <c r="AE678" i="5"/>
  <c r="L760" i="1" s="1"/>
  <c r="D195" i="5"/>
  <c r="H177" i="3" s="1"/>
  <c r="V611" i="5"/>
  <c r="I688" i="1" s="1"/>
  <c r="AE501" i="5"/>
  <c r="L564" i="1" s="1"/>
  <c r="J611" i="5"/>
  <c r="E688" i="1" s="1"/>
  <c r="AB254" i="5"/>
  <c r="K278" i="1" s="1"/>
  <c r="S229" i="5"/>
  <c r="H252" i="1" s="1"/>
  <c r="V450" i="5"/>
  <c r="I505" i="1" s="1"/>
  <c r="D560" i="5"/>
  <c r="H494" i="3" s="1"/>
  <c r="AH450" i="5"/>
  <c r="M505" i="1" s="1"/>
  <c r="G654" i="5"/>
  <c r="D738" i="1" s="1"/>
  <c r="C654" i="5"/>
  <c r="P348" i="5"/>
  <c r="G386" i="1" s="1"/>
  <c r="AK356" i="5"/>
  <c r="N394" i="1" s="1"/>
  <c r="Y492" i="5"/>
  <c r="J555" i="1" s="1"/>
  <c r="AB617" i="5"/>
  <c r="K696" i="1" s="1"/>
  <c r="G178" i="5"/>
  <c r="D195" i="1" s="1"/>
  <c r="C178" i="5"/>
  <c r="D289" i="5"/>
  <c r="H257" i="3" s="1"/>
  <c r="G119" i="5"/>
  <c r="D130" i="1" s="1"/>
  <c r="C119" i="5"/>
  <c r="G684" i="5"/>
  <c r="D766" i="1" s="1"/>
  <c r="C684" i="5"/>
  <c r="G515" i="5"/>
  <c r="D579" i="1" s="1"/>
  <c r="C515" i="5"/>
  <c r="D609" i="5"/>
  <c r="H536" i="3" s="1"/>
  <c r="P626" i="5"/>
  <c r="G702" i="1" s="1"/>
  <c r="V668" i="5"/>
  <c r="I752" i="1" s="1"/>
  <c r="AH128" i="5"/>
  <c r="M139" i="1" s="1"/>
  <c r="V626" i="5"/>
  <c r="I702" i="1" s="1"/>
  <c r="Y203" i="5"/>
  <c r="J221" i="1" s="1"/>
  <c r="G625" i="5"/>
  <c r="D704" i="1" s="1"/>
  <c r="C625" i="5"/>
  <c r="M246" i="5"/>
  <c r="F269" i="1" s="1"/>
  <c r="S288" i="5"/>
  <c r="H321" i="1" s="1"/>
  <c r="AB179" i="5"/>
  <c r="K196" i="1" s="1"/>
  <c r="AH281" i="5"/>
  <c r="M314" i="1" s="1"/>
  <c r="D175" i="5"/>
  <c r="H156" i="3" s="1"/>
  <c r="M609" i="5"/>
  <c r="F684" i="1" s="1"/>
  <c r="AK625" i="5"/>
  <c r="N704" i="1" s="1"/>
  <c r="AH355" i="5"/>
  <c r="M392" i="1" s="1"/>
  <c r="G456" i="5"/>
  <c r="D515" i="1" s="1"/>
  <c r="C456" i="5"/>
  <c r="AK617" i="5"/>
  <c r="N696" i="1" s="1"/>
  <c r="AB574" i="5"/>
  <c r="K644" i="1" s="1"/>
  <c r="M550" i="5"/>
  <c r="F620" i="1" s="1"/>
  <c r="J405" i="5"/>
  <c r="E451" i="1" s="1"/>
  <c r="C124" i="5"/>
  <c r="G124" i="5"/>
  <c r="D135" i="1" s="1"/>
  <c r="D185" i="5"/>
  <c r="H168" i="3" s="1"/>
  <c r="D244" i="5"/>
  <c r="H217" i="3" s="1"/>
  <c r="AH550" i="5"/>
  <c r="M620" i="1" s="1"/>
  <c r="D507" i="5"/>
  <c r="H450" i="3" s="1"/>
  <c r="J464" i="5"/>
  <c r="E518" i="1" s="1"/>
  <c r="AE515" i="5"/>
  <c r="L579" i="1" s="1"/>
  <c r="M601" i="5"/>
  <c r="F678" i="1" s="1"/>
  <c r="M400" i="1"/>
  <c r="M376" i="1"/>
  <c r="V413" i="5"/>
  <c r="I460" i="1" s="1"/>
  <c r="J523" i="5"/>
  <c r="E586" i="1" s="1"/>
  <c r="D279" i="5"/>
  <c r="H247" i="3" s="1"/>
  <c r="J389" i="5"/>
  <c r="E435" i="1" s="1"/>
  <c r="Y464" i="5"/>
  <c r="J518" i="1" s="1"/>
  <c r="V236" i="5"/>
  <c r="I259" i="1" s="1"/>
  <c r="AK523" i="5"/>
  <c r="AE405" i="5"/>
  <c r="L451" i="1" s="1"/>
  <c r="Y491" i="5"/>
  <c r="J554" i="1" s="1"/>
  <c r="W524" i="5"/>
  <c r="J448" i="5"/>
  <c r="E503" i="1" s="1"/>
  <c r="C193" i="5"/>
  <c r="G193" i="5"/>
  <c r="D211" i="1" s="1"/>
  <c r="P362" i="5"/>
  <c r="G400" i="1" s="1"/>
  <c r="J456" i="5"/>
  <c r="E515" i="1" s="1"/>
  <c r="V558" i="5"/>
  <c r="I640" i="1" s="1"/>
  <c r="AK515" i="5"/>
  <c r="N579" i="1" s="1"/>
  <c r="Z524" i="5"/>
  <c r="AB491" i="5"/>
  <c r="K554" i="1" s="1"/>
  <c r="G236" i="5"/>
  <c r="D259" i="1" s="1"/>
  <c r="C236" i="5"/>
  <c r="AB405" i="5"/>
  <c r="K451" i="1" s="1"/>
  <c r="D142" i="5"/>
  <c r="H130" i="3" s="1"/>
  <c r="Y293" i="5"/>
  <c r="J325" i="1" s="1"/>
  <c r="X151" i="5"/>
  <c r="AK338" i="5"/>
  <c r="N376" i="1" s="1"/>
  <c r="AE440" i="5"/>
  <c r="L495" i="1" s="1"/>
  <c r="D623" i="5"/>
  <c r="H550" i="3" s="1"/>
  <c r="AH658" i="5"/>
  <c r="M741" i="1" s="1"/>
  <c r="M600" i="5"/>
  <c r="F677" i="1" s="1"/>
  <c r="AK177" i="5"/>
  <c r="N194" i="1" s="1"/>
  <c r="C396" i="5"/>
  <c r="G396" i="5"/>
  <c r="D444" i="1" s="1"/>
  <c r="G142" i="5"/>
  <c r="D153" i="1" s="1"/>
  <c r="C153" i="1" s="1"/>
  <c r="C142" i="5"/>
  <c r="R151" i="5"/>
  <c r="S252" i="5"/>
  <c r="H274" i="1" s="1"/>
  <c r="Y126" i="5"/>
  <c r="J137" i="1" s="1"/>
  <c r="P616" i="5"/>
  <c r="G692" i="1" s="1"/>
  <c r="J126" i="5"/>
  <c r="E137" i="1" s="1"/>
  <c r="AJ151" i="5"/>
  <c r="AE462" i="5"/>
  <c r="L516" i="1" s="1"/>
  <c r="D395" i="5"/>
  <c r="H350" i="3" s="1"/>
  <c r="M607" i="5"/>
  <c r="F683" i="1" s="1"/>
  <c r="D667" i="5"/>
  <c r="H589" i="3" s="1"/>
  <c r="AK675" i="5"/>
  <c r="N756" i="1" s="1"/>
  <c r="J608" i="5"/>
  <c r="E686" i="1" s="1"/>
  <c r="M557" i="5"/>
  <c r="F628" i="1" s="1"/>
  <c r="AK557" i="5"/>
  <c r="N628" i="1" s="1"/>
  <c r="D439" i="5"/>
  <c r="H388" i="3" s="1"/>
  <c r="AK293" i="5"/>
  <c r="N325" i="1" s="1"/>
  <c r="S404" i="5"/>
  <c r="H452" i="1" s="1"/>
  <c r="AE251" i="5"/>
  <c r="L275" i="1" s="1"/>
  <c r="Y600" i="5"/>
  <c r="J677" i="1" s="1"/>
  <c r="AE506" i="5"/>
  <c r="L569" i="1" s="1"/>
  <c r="S294" i="5"/>
  <c r="H329" i="1" s="1"/>
  <c r="C344" i="5"/>
  <c r="G344" i="5"/>
  <c r="D383" i="1" s="1"/>
  <c r="R259" i="5"/>
  <c r="AB286" i="5"/>
  <c r="K319" i="1" s="1"/>
  <c r="J565" i="5"/>
  <c r="E636" i="1" s="1"/>
  <c r="D251" i="5"/>
  <c r="H224" i="3" s="1"/>
  <c r="AK353" i="5"/>
  <c r="N391" i="1" s="1"/>
  <c r="M251" i="5"/>
  <c r="F275" i="1" s="1"/>
  <c r="AB345" i="5"/>
  <c r="K384" i="1" s="1"/>
  <c r="P337" i="5"/>
  <c r="G375" i="1" s="1"/>
  <c r="AK522" i="5"/>
  <c r="N583" i="1" s="1"/>
  <c r="S310" i="5"/>
  <c r="H343" i="1" s="1"/>
  <c r="J412" i="5"/>
  <c r="E459" i="1" s="1"/>
  <c r="AH447" i="5"/>
  <c r="M502" i="1" s="1"/>
  <c r="D352" i="5"/>
  <c r="H309" i="3" s="1"/>
  <c r="Y557" i="5"/>
  <c r="J628" i="1" s="1"/>
  <c r="AK251" i="5"/>
  <c r="N275" i="1" s="1"/>
  <c r="D345" i="5"/>
  <c r="H306" i="3" s="1"/>
  <c r="AK447" i="5"/>
  <c r="N502" i="1" s="1"/>
  <c r="G549" i="5"/>
  <c r="D619" i="1" s="1"/>
  <c r="C549" i="5"/>
  <c r="Y345" i="5"/>
  <c r="J384" i="1" s="1"/>
  <c r="G439" i="5"/>
  <c r="D494" i="1" s="1"/>
  <c r="C439" i="5"/>
  <c r="AK302" i="5"/>
  <c r="N335" i="1" s="1"/>
  <c r="D184" i="5"/>
  <c r="H167" i="3" s="1"/>
  <c r="D285" i="5"/>
  <c r="H253" i="3" s="1"/>
  <c r="W259" i="5"/>
  <c r="Y226" i="5"/>
  <c r="S301" i="5"/>
  <c r="H332" i="1" s="1"/>
  <c r="AH438" i="5"/>
  <c r="AF471" i="5"/>
  <c r="I471" i="5"/>
  <c r="P599" i="5"/>
  <c r="N632" i="5"/>
  <c r="N635" i="5" s="1"/>
  <c r="H311" i="5"/>
  <c r="J278" i="5"/>
  <c r="D141" i="5"/>
  <c r="H129" i="3" s="1"/>
  <c r="M235" i="5"/>
  <c r="F260" i="1" s="1"/>
  <c r="AG471" i="5"/>
  <c r="C470" i="5"/>
  <c r="G470" i="5"/>
  <c r="D524" i="1" s="1"/>
  <c r="AH557" i="5"/>
  <c r="M628" i="1" s="1"/>
  <c r="S227" i="5"/>
  <c r="H251" i="1" s="1"/>
  <c r="P352" i="5"/>
  <c r="G387" i="1" s="1"/>
  <c r="S548" i="5"/>
  <c r="H617" i="1" s="1"/>
  <c r="AK141" i="5"/>
  <c r="N152" i="1" s="1"/>
  <c r="V176" i="5"/>
  <c r="I193" i="1" s="1"/>
  <c r="AG259" i="5"/>
  <c r="M439" i="5"/>
  <c r="F494" i="1" s="1"/>
  <c r="AH200" i="5"/>
  <c r="M218" i="1" s="1"/>
  <c r="AF632" i="5"/>
  <c r="AH599" i="5"/>
  <c r="Y403" i="5"/>
  <c r="J454" i="1" s="1"/>
  <c r="D564" i="5"/>
  <c r="H497" i="3" s="1"/>
  <c r="AE387" i="5"/>
  <c r="L434" i="1" s="1"/>
  <c r="G564" i="5"/>
  <c r="D632" i="1" s="1"/>
  <c r="C564" i="5"/>
  <c r="D615" i="5"/>
  <c r="H541" i="3" s="1"/>
  <c r="AK631" i="5"/>
  <c r="N708" i="1" s="1"/>
  <c r="AB506" i="5"/>
  <c r="K569" i="1" s="1"/>
  <c r="AH564" i="5"/>
  <c r="M632" i="1" s="1"/>
  <c r="P454" i="5"/>
  <c r="G509" i="1" s="1"/>
  <c r="AB631" i="5"/>
  <c r="K708" i="1" s="1"/>
  <c r="C176" i="5"/>
  <c r="G176" i="5"/>
  <c r="D193" i="1" s="1"/>
  <c r="V226" i="5"/>
  <c r="T259" i="5"/>
  <c r="T262" i="5" s="1"/>
  <c r="M454" i="5"/>
  <c r="F509" i="1" s="1"/>
  <c r="AK615" i="5"/>
  <c r="N693" i="1" s="1"/>
  <c r="C674" i="5"/>
  <c r="G674" i="5"/>
  <c r="D755" i="1" s="1"/>
  <c r="V125" i="5"/>
  <c r="I136" i="1" s="1"/>
  <c r="AB294" i="5"/>
  <c r="K329" i="1" s="1"/>
  <c r="D149" i="5"/>
  <c r="H136" i="3" s="1"/>
  <c r="J199" i="5"/>
  <c r="E217" i="1" s="1"/>
  <c r="H471" i="5"/>
  <c r="J438" i="5"/>
  <c r="K632" i="5"/>
  <c r="M599" i="5"/>
  <c r="AB403" i="5"/>
  <c r="K454" i="1" s="1"/>
  <c r="T30" i="5"/>
  <c r="V30" i="5" s="1"/>
  <c r="V84" i="5"/>
  <c r="I92" i="1" s="1"/>
  <c r="R27" i="5"/>
  <c r="AK681" i="5"/>
  <c r="N764" i="1" s="1"/>
  <c r="AE79" i="5"/>
  <c r="L85" i="1" s="1"/>
  <c r="AC25" i="5"/>
  <c r="AE25" i="5" s="1"/>
  <c r="J92" i="5"/>
  <c r="E98" i="1" s="1"/>
  <c r="E38" i="1" s="1"/>
  <c r="H38" i="5"/>
  <c r="J38" i="5" s="1"/>
  <c r="AK88" i="5"/>
  <c r="N94" i="1" s="1"/>
  <c r="AI34" i="5"/>
  <c r="AK34" i="5" s="1"/>
  <c r="V91" i="5"/>
  <c r="I96" i="1" s="1"/>
  <c r="T37" i="5"/>
  <c r="V37" i="5" s="1"/>
  <c r="M87" i="5"/>
  <c r="F91" i="1" s="1"/>
  <c r="K33" i="5"/>
  <c r="M33" i="5" s="1"/>
  <c r="AH622" i="5"/>
  <c r="M697" i="1" s="1"/>
  <c r="AE351" i="5"/>
  <c r="L393" i="1" s="1"/>
  <c r="V555" i="5"/>
  <c r="I625" i="1" s="1"/>
  <c r="C74" i="5"/>
  <c r="E20" i="5"/>
  <c r="G74" i="5"/>
  <c r="D80" i="1" s="1"/>
  <c r="J87" i="5"/>
  <c r="E91" i="1" s="1"/>
  <c r="H33" i="5"/>
  <c r="J33" i="5" s="1"/>
  <c r="R26" i="5"/>
  <c r="AD24" i="5"/>
  <c r="U22" i="5"/>
  <c r="E34" i="5"/>
  <c r="G88" i="5"/>
  <c r="D94" i="1" s="1"/>
  <c r="C88" i="5"/>
  <c r="S386" i="5"/>
  <c r="H433" i="1" s="1"/>
  <c r="AF21" i="5"/>
  <c r="AH21" i="5" s="1"/>
  <c r="AH75" i="5"/>
  <c r="M82" i="1" s="1"/>
  <c r="AB174" i="5"/>
  <c r="K190" i="1" s="1"/>
  <c r="S84" i="5"/>
  <c r="H92" i="1" s="1"/>
  <c r="Q30" i="5"/>
  <c r="S30" i="5" s="1"/>
  <c r="P72" i="5"/>
  <c r="G78" i="1" s="1"/>
  <c r="N18" i="5"/>
  <c r="P18" i="5" s="1"/>
  <c r="U29" i="5"/>
  <c r="Z18" i="5"/>
  <c r="AB18" i="5" s="1"/>
  <c r="AB72" i="5"/>
  <c r="K78" i="1" s="1"/>
  <c r="AI33" i="5"/>
  <c r="AK33" i="5" s="1"/>
  <c r="AK87" i="5"/>
  <c r="N91" i="1" s="1"/>
  <c r="K32" i="5"/>
  <c r="M86" i="5"/>
  <c r="F93" i="1" s="1"/>
  <c r="AA39" i="5"/>
  <c r="Q36" i="5"/>
  <c r="S36" i="5" s="1"/>
  <c r="S90" i="5"/>
  <c r="H97" i="1" s="1"/>
  <c r="AK496" i="5"/>
  <c r="N559" i="1" s="1"/>
  <c r="V81" i="5"/>
  <c r="I88" i="1" s="1"/>
  <c r="T27" i="5"/>
  <c r="C445" i="5"/>
  <c r="G445" i="5"/>
  <c r="D500" i="1" s="1"/>
  <c r="J606" i="5"/>
  <c r="E682" i="1" s="1"/>
  <c r="AK70" i="5"/>
  <c r="N75" i="1" s="1"/>
  <c r="AI16" i="5"/>
  <c r="K25" i="5"/>
  <c r="M79" i="5"/>
  <c r="F85" i="1" s="1"/>
  <c r="AF23" i="5"/>
  <c r="AH23" i="5" s="1"/>
  <c r="AH77" i="5"/>
  <c r="M81" i="1" s="1"/>
  <c r="L16" i="5"/>
  <c r="K22" i="5"/>
  <c r="M22" i="5" s="1"/>
  <c r="M76" i="5"/>
  <c r="F84" i="1" s="1"/>
  <c r="Y571" i="5"/>
  <c r="J641" i="1" s="1"/>
  <c r="AH79" i="5"/>
  <c r="M85" i="1" s="1"/>
  <c r="AF25" i="5"/>
  <c r="AH25" i="5" s="1"/>
  <c r="Y614" i="5"/>
  <c r="J691" i="1" s="1"/>
  <c r="R18" i="5"/>
  <c r="D496" i="5"/>
  <c r="H439" i="3" s="1"/>
  <c r="C547" i="5"/>
  <c r="G547" i="5"/>
  <c r="D618" i="1" s="1"/>
  <c r="AE241" i="5"/>
  <c r="L263" i="1" s="1"/>
  <c r="Z35" i="5"/>
  <c r="AB35" i="5" s="1"/>
  <c r="AB89" i="5"/>
  <c r="K95" i="1" s="1"/>
  <c r="V233" i="5"/>
  <c r="I257" i="1" s="1"/>
  <c r="D453" i="5"/>
  <c r="H401" i="3" s="1"/>
  <c r="C127" i="5"/>
  <c r="G127" i="5"/>
  <c r="D138" i="1" s="1"/>
  <c r="K366" i="5"/>
  <c r="K369" i="5" s="1"/>
  <c r="M333" i="5"/>
  <c r="G258" i="5"/>
  <c r="D281" i="1" s="1"/>
  <c r="C258" i="5"/>
  <c r="G621" i="5"/>
  <c r="D690" i="1" s="1"/>
  <c r="C621" i="5"/>
  <c r="D186" i="5"/>
  <c r="H165" i="3" s="1"/>
  <c r="M292" i="5"/>
  <c r="F323" i="1" s="1"/>
  <c r="S65" i="5"/>
  <c r="H71" i="1" s="1"/>
  <c r="Q11" i="5"/>
  <c r="S11" i="5" s="1"/>
  <c r="D127" i="5"/>
  <c r="H115" i="3" s="1"/>
  <c r="D512" i="5"/>
  <c r="H453" i="3" s="1"/>
  <c r="J401" i="5"/>
  <c r="E449" i="1" s="1"/>
  <c r="AK140" i="5"/>
  <c r="N150" i="1" s="1"/>
  <c r="P508" i="5"/>
  <c r="G570" i="1" s="1"/>
  <c r="J359" i="5"/>
  <c r="E398" i="1" s="1"/>
  <c r="S469" i="5"/>
  <c r="H525" i="1" s="1"/>
  <c r="M174" i="5"/>
  <c r="F190" i="1" s="1"/>
  <c r="AB284" i="5"/>
  <c r="K317" i="1" s="1"/>
  <c r="G570" i="5"/>
  <c r="D639" i="1" s="1"/>
  <c r="C570" i="5"/>
  <c r="AA686" i="5"/>
  <c r="Y253" i="5"/>
  <c r="J277" i="1" s="1"/>
  <c r="S460" i="5"/>
  <c r="H512" i="1" s="1"/>
  <c r="C620" i="5"/>
  <c r="G620" i="5"/>
  <c r="D694" i="1" s="1"/>
  <c r="D555" i="5"/>
  <c r="H490" i="3" s="1"/>
  <c r="D546" i="5"/>
  <c r="H481" i="3" s="1"/>
  <c r="S444" i="5"/>
  <c r="H499" i="1" s="1"/>
  <c r="M190" i="5"/>
  <c r="F208" i="1" s="1"/>
  <c r="S495" i="5"/>
  <c r="H558" i="1" s="1"/>
  <c r="AB140" i="5"/>
  <c r="K150" i="1" s="1"/>
  <c r="AB468" i="5"/>
  <c r="K523" i="1" s="1"/>
  <c r="U418" i="5"/>
  <c r="Y343" i="5"/>
  <c r="J382" i="1" s="1"/>
  <c r="Y575" i="5"/>
  <c r="J645" i="1" s="1"/>
  <c r="P417" i="5"/>
  <c r="G464" i="1" s="1"/>
  <c r="AK334" i="5"/>
  <c r="N372" i="1" s="1"/>
  <c r="J508" i="5"/>
  <c r="E570" i="1" s="1"/>
  <c r="AB511" i="5"/>
  <c r="K576" i="1" s="1"/>
  <c r="AH504" i="5"/>
  <c r="M572" i="1" s="1"/>
  <c r="J614" i="5"/>
  <c r="E691" i="1" s="1"/>
  <c r="AI19" i="5"/>
  <c r="AK19" i="5" s="1"/>
  <c r="AK73" i="5"/>
  <c r="N79" i="1" s="1"/>
  <c r="M307" i="5"/>
  <c r="F340" i="1" s="1"/>
  <c r="J140" i="5"/>
  <c r="E150" i="1" s="1"/>
  <c r="Y685" i="5"/>
  <c r="J768" i="1" s="1"/>
  <c r="AK299" i="5"/>
  <c r="N333" i="1" s="1"/>
  <c r="AH681" i="5"/>
  <c r="M764" i="1" s="1"/>
  <c r="G386" i="5"/>
  <c r="D433" i="1" s="1"/>
  <c r="C386" i="5"/>
  <c r="AH511" i="5"/>
  <c r="M576" i="1" s="1"/>
  <c r="AK347" i="5"/>
  <c r="N385" i="1" s="1"/>
  <c r="AI418" i="5"/>
  <c r="AI421" i="5" s="1"/>
  <c r="AK385" i="5"/>
  <c r="N432" i="1" s="1"/>
  <c r="Z686" i="5"/>
  <c r="AB653" i="5"/>
  <c r="C283" i="5"/>
  <c r="G283" i="5"/>
  <c r="D316" i="1" s="1"/>
  <c r="G460" i="5"/>
  <c r="D512" i="1" s="1"/>
  <c r="C460" i="5"/>
  <c r="G358" i="5"/>
  <c r="D396" i="1" s="1"/>
  <c r="C358" i="5"/>
  <c r="P519" i="5"/>
  <c r="G581" i="1" s="1"/>
  <c r="P605" i="5"/>
  <c r="G685" i="1" s="1"/>
  <c r="M255" i="5"/>
  <c r="F279" i="1" s="1"/>
  <c r="AK628" i="5"/>
  <c r="N705" i="1" s="1"/>
  <c r="AA578" i="5"/>
  <c r="J135" i="5"/>
  <c r="E147" i="1" s="1"/>
  <c r="G441" i="5"/>
  <c r="D496" i="1" s="1"/>
  <c r="C441" i="5"/>
  <c r="M358" i="5"/>
  <c r="F396" i="1" s="1"/>
  <c r="C628" i="5"/>
  <c r="G628" i="5"/>
  <c r="D705" i="1" s="1"/>
  <c r="AD578" i="5"/>
  <c r="AE333" i="5"/>
  <c r="AC366" i="5"/>
  <c r="AH613" i="5"/>
  <c r="M689" i="1" s="1"/>
  <c r="AK408" i="5"/>
  <c r="N455" i="1" s="1"/>
  <c r="M173" i="5"/>
  <c r="F191" i="1" s="1"/>
  <c r="M306" i="5"/>
  <c r="F339" i="1" s="1"/>
  <c r="D494" i="5"/>
  <c r="H437" i="3" s="1"/>
  <c r="J671" i="5"/>
  <c r="E749" i="1" s="1"/>
  <c r="D290" i="5"/>
  <c r="H259" i="3" s="1"/>
  <c r="G672" i="5"/>
  <c r="D758" i="1" s="1"/>
  <c r="C672" i="5"/>
  <c r="AB385" i="5"/>
  <c r="Z418" i="5"/>
  <c r="Z421" i="5" s="1"/>
  <c r="V304" i="5"/>
  <c r="I338" i="1" s="1"/>
  <c r="M671" i="5"/>
  <c r="F749" i="1" s="1"/>
  <c r="AH561" i="5"/>
  <c r="M630" i="1" s="1"/>
  <c r="AB655" i="5"/>
  <c r="K737" i="1" s="1"/>
  <c r="C349" i="5"/>
  <c r="G349" i="5"/>
  <c r="D388" i="1" s="1"/>
  <c r="P628" i="5"/>
  <c r="G705" i="1" s="1"/>
  <c r="D406" i="5"/>
  <c r="H358" i="3" s="1"/>
  <c r="Y132" i="5"/>
  <c r="J143" i="1" s="1"/>
  <c r="C577" i="5"/>
  <c r="G577" i="5"/>
  <c r="D646" i="1" s="1"/>
  <c r="V298" i="5"/>
  <c r="I328" i="1" s="1"/>
  <c r="AH494" i="5"/>
  <c r="M556" i="1" s="1"/>
  <c r="AB248" i="5"/>
  <c r="K270" i="1" s="1"/>
  <c r="D194" i="5"/>
  <c r="H173" i="3" s="1"/>
  <c r="S459" i="5"/>
  <c r="H514" i="1" s="1"/>
  <c r="P283" i="5"/>
  <c r="G316" i="1" s="1"/>
  <c r="D610" i="5"/>
  <c r="H537" i="3" s="1"/>
  <c r="AK451" i="5"/>
  <c r="N506" i="1" s="1"/>
  <c r="O366" i="5"/>
  <c r="Y518" i="5"/>
  <c r="J339" i="5"/>
  <c r="E377" i="1" s="1"/>
  <c r="V502" i="5"/>
  <c r="I566" i="1" s="1"/>
  <c r="M503" i="5"/>
  <c r="F565" i="1" s="1"/>
  <c r="C610" i="5"/>
  <c r="G610" i="5"/>
  <c r="D687" i="1" s="1"/>
  <c r="C629" i="5"/>
  <c r="G629" i="5"/>
  <c r="D706" i="1" s="1"/>
  <c r="J612" i="5"/>
  <c r="E701" i="1" s="1"/>
  <c r="G333" i="5"/>
  <c r="C333" i="5"/>
  <c r="E366" i="5"/>
  <c r="E369" i="5" s="1"/>
  <c r="AH406" i="5"/>
  <c r="M450" i="1" s="1"/>
  <c r="D510" i="5"/>
  <c r="H449" i="3" s="1"/>
  <c r="AB400" i="5"/>
  <c r="K446" i="1" s="1"/>
  <c r="Y138" i="5"/>
  <c r="J145" i="1" s="1"/>
  <c r="AB298" i="5"/>
  <c r="K328" i="1" s="1"/>
  <c r="M122" i="5"/>
  <c r="F134" i="1" s="1"/>
  <c r="X205" i="5"/>
  <c r="M570" i="5"/>
  <c r="F639" i="1" s="1"/>
  <c r="V283" i="5"/>
  <c r="I316" i="1" s="1"/>
  <c r="M191" i="5"/>
  <c r="F207" i="1" s="1"/>
  <c r="M409" i="5"/>
  <c r="F456" i="1" s="1"/>
  <c r="G679" i="5"/>
  <c r="D762" i="1" s="1"/>
  <c r="C679" i="5"/>
  <c r="C290" i="5"/>
  <c r="G290" i="5"/>
  <c r="D324" i="1" s="1"/>
  <c r="AE237" i="5"/>
  <c r="L261" i="1" s="1"/>
  <c r="AK232" i="5"/>
  <c r="N256" i="1" s="1"/>
  <c r="M612" i="5"/>
  <c r="F701" i="1" s="1"/>
  <c r="AE306" i="5"/>
  <c r="L339" i="1" s="1"/>
  <c r="C390" i="5"/>
  <c r="G390" i="5"/>
  <c r="D437" i="1" s="1"/>
  <c r="AB306" i="5"/>
  <c r="K339" i="1" s="1"/>
  <c r="D339" i="5"/>
  <c r="H299" i="3" s="1"/>
  <c r="M661" i="5"/>
  <c r="F743" i="1" s="1"/>
  <c r="G180" i="5"/>
  <c r="D197" i="1" s="1"/>
  <c r="C180" i="5"/>
  <c r="Y661" i="5"/>
  <c r="J743" i="1" s="1"/>
  <c r="D501" i="5"/>
  <c r="H444" i="3" s="1"/>
  <c r="J231" i="5"/>
  <c r="E255" i="1" s="1"/>
  <c r="M341" i="5"/>
  <c r="F380" i="1" s="1"/>
  <c r="J449" i="5"/>
  <c r="E504" i="1" s="1"/>
  <c r="P501" i="5"/>
  <c r="G564" i="1" s="1"/>
  <c r="D196" i="5"/>
  <c r="H176" i="3" s="1"/>
  <c r="AE414" i="5"/>
  <c r="L461" i="1" s="1"/>
  <c r="AE661" i="5"/>
  <c r="L743" i="1" s="1"/>
  <c r="G188" i="5"/>
  <c r="D205" i="1" s="1"/>
  <c r="C188" i="5"/>
  <c r="P290" i="5"/>
  <c r="G324" i="1" s="1"/>
  <c r="D390" i="5"/>
  <c r="H345" i="3" s="1"/>
  <c r="AH390" i="5"/>
  <c r="M437" i="1" s="1"/>
  <c r="AK390" i="5"/>
  <c r="N437" i="1" s="1"/>
  <c r="D517" i="5"/>
  <c r="H460" i="3" s="1"/>
  <c r="V229" i="5"/>
  <c r="I252" i="1" s="1"/>
  <c r="I12" i="1" s="1"/>
  <c r="D577" i="5"/>
  <c r="H511" i="3" s="1"/>
  <c r="Y290" i="5"/>
  <c r="J324" i="1" s="1"/>
  <c r="P618" i="5"/>
  <c r="G695" i="1" s="1"/>
  <c r="AB255" i="5"/>
  <c r="K279" i="1" s="1"/>
  <c r="S180" i="5"/>
  <c r="H197" i="1" s="1"/>
  <c r="AE180" i="5"/>
  <c r="L197" i="1" s="1"/>
  <c r="V180" i="5"/>
  <c r="I197" i="1" s="1"/>
  <c r="AE202" i="5"/>
  <c r="L219" i="1" s="1"/>
  <c r="AA366" i="5"/>
  <c r="AB364" i="5"/>
  <c r="K402" i="1" s="1"/>
  <c r="P442" i="5"/>
  <c r="G497" i="1" s="1"/>
  <c r="P560" i="5"/>
  <c r="G629" i="1" s="1"/>
  <c r="M148" i="5"/>
  <c r="F156" i="1" s="1"/>
  <c r="D399" i="5"/>
  <c r="H355" i="3" s="1"/>
  <c r="D254" i="5"/>
  <c r="H227" i="3" s="1"/>
  <c r="G238" i="5"/>
  <c r="D266" i="1" s="1"/>
  <c r="C238" i="5"/>
  <c r="C619" i="5"/>
  <c r="G619" i="5"/>
  <c r="D698" i="1" s="1"/>
  <c r="G492" i="5"/>
  <c r="D555" i="1" s="1"/>
  <c r="C492" i="5"/>
  <c r="J348" i="5"/>
  <c r="E386" i="1" s="1"/>
  <c r="S442" i="5"/>
  <c r="H497" i="1" s="1"/>
  <c r="G517" i="5"/>
  <c r="D582" i="1" s="1"/>
  <c r="C517" i="5"/>
  <c r="V654" i="5"/>
  <c r="I738" i="1" s="1"/>
  <c r="AH458" i="5"/>
  <c r="M513" i="1" s="1"/>
  <c r="D288" i="5"/>
  <c r="H256" i="3" s="1"/>
  <c r="AK391" i="5"/>
  <c r="N438" i="1" s="1"/>
  <c r="AH466" i="5"/>
  <c r="M521" i="1" s="1"/>
  <c r="J407" i="5"/>
  <c r="E453" i="1" s="1"/>
  <c r="V509" i="5"/>
  <c r="I571" i="1" s="1"/>
  <c r="J202" i="5"/>
  <c r="E219" i="1" s="1"/>
  <c r="D407" i="5"/>
  <c r="H361" i="3" s="1"/>
  <c r="G305" i="5"/>
  <c r="D337" i="1" s="1"/>
  <c r="C305" i="5"/>
  <c r="C509" i="5"/>
  <c r="G509" i="5"/>
  <c r="D571" i="1" s="1"/>
  <c r="Y407" i="5"/>
  <c r="J453" i="1" s="1"/>
  <c r="AH509" i="5"/>
  <c r="M571" i="1" s="1"/>
  <c r="J289" i="5"/>
  <c r="E322" i="1" s="1"/>
  <c r="AK288" i="5"/>
  <c r="N321" i="1" s="1"/>
  <c r="D668" i="5"/>
  <c r="H588" i="3" s="1"/>
  <c r="G288" i="5"/>
  <c r="D321" i="1" s="1"/>
  <c r="C288" i="5"/>
  <c r="D178" i="5"/>
  <c r="H159" i="3" s="1"/>
  <c r="AK558" i="5"/>
  <c r="N640" i="1" s="1"/>
  <c r="J281" i="5"/>
  <c r="E314" i="1" s="1"/>
  <c r="AE246" i="5"/>
  <c r="L269" i="1" s="1"/>
  <c r="AA524" i="5"/>
  <c r="Y566" i="5"/>
  <c r="J635" i="1" s="1"/>
  <c r="AE120" i="5"/>
  <c r="L131" i="1" s="1"/>
  <c r="P143" i="5"/>
  <c r="G154" i="1" s="1"/>
  <c r="Y250" i="5"/>
  <c r="J276" i="1" s="1"/>
  <c r="P492" i="5"/>
  <c r="G555" i="1" s="1"/>
  <c r="J175" i="5"/>
  <c r="E192" i="1" s="1"/>
  <c r="D120" i="5"/>
  <c r="H108" i="3" s="1"/>
  <c r="M203" i="5"/>
  <c r="F221" i="1" s="1"/>
  <c r="AE178" i="5"/>
  <c r="L195" i="1" s="1"/>
  <c r="AE143" i="5"/>
  <c r="L154" i="1" s="1"/>
  <c r="Y625" i="5"/>
  <c r="J704" i="1" s="1"/>
  <c r="P355" i="5"/>
  <c r="G392" i="1" s="1"/>
  <c r="AB203" i="5"/>
  <c r="K221" i="1" s="1"/>
  <c r="Y178" i="5"/>
  <c r="J195" i="1" s="1"/>
  <c r="D516" i="5"/>
  <c r="H459" i="3" s="1"/>
  <c r="AH187" i="5"/>
  <c r="M202" i="1" s="1"/>
  <c r="P179" i="5"/>
  <c r="G196" i="1" s="1"/>
  <c r="P499" i="5"/>
  <c r="G561" i="1" s="1"/>
  <c r="V684" i="5"/>
  <c r="I766" i="1" s="1"/>
  <c r="AH287" i="5"/>
  <c r="M320" i="1" s="1"/>
  <c r="O524" i="5"/>
  <c r="C550" i="5"/>
  <c r="G550" i="5"/>
  <c r="D620" i="1" s="1"/>
  <c r="AH491" i="5"/>
  <c r="M554" i="1" s="1"/>
  <c r="AF524" i="5"/>
  <c r="J676" i="5"/>
  <c r="E759" i="1" s="1"/>
  <c r="G413" i="5"/>
  <c r="D460" i="1" s="1"/>
  <c r="C413" i="5"/>
  <c r="D338" i="5"/>
  <c r="H298" i="3" s="1"/>
  <c r="L524" i="5"/>
  <c r="M558" i="5"/>
  <c r="F640" i="1" s="1"/>
  <c r="P668" i="5"/>
  <c r="G752" i="1" s="1"/>
  <c r="Y338" i="5"/>
  <c r="AK405" i="5"/>
  <c r="N451" i="1" s="1"/>
  <c r="D456" i="5"/>
  <c r="H409" i="3" s="1"/>
  <c r="S574" i="5"/>
  <c r="H644" i="1" s="1"/>
  <c r="Q524" i="5"/>
  <c r="S491" i="5"/>
  <c r="H554" i="1" s="1"/>
  <c r="AH150" i="5"/>
  <c r="M161" i="1" s="1"/>
  <c r="D228" i="5"/>
  <c r="H202" i="3" s="1"/>
  <c r="R524" i="5"/>
  <c r="Y448" i="5"/>
  <c r="J503" i="1" s="1"/>
  <c r="AB252" i="5"/>
  <c r="K274" i="1" s="1"/>
  <c r="AE362" i="5"/>
  <c r="L400" i="1" s="1"/>
  <c r="C303" i="5"/>
  <c r="G303" i="5"/>
  <c r="D336" i="1" s="1"/>
  <c r="G405" i="5"/>
  <c r="D451" i="1" s="1"/>
  <c r="C405" i="5"/>
  <c r="AK185" i="5"/>
  <c r="N204" i="1" s="1"/>
  <c r="C411" i="5"/>
  <c r="G411" i="5"/>
  <c r="D458" i="1" s="1"/>
  <c r="C458" i="1" s="1"/>
  <c r="Y193" i="5"/>
  <c r="J211" i="1" s="1"/>
  <c r="AK572" i="5"/>
  <c r="N642" i="1" s="1"/>
  <c r="S279" i="5"/>
  <c r="H312" i="1" s="1"/>
  <c r="P244" i="5"/>
  <c r="G268" i="1" s="1"/>
  <c r="D344" i="5"/>
  <c r="H305" i="3" s="1"/>
  <c r="G252" i="5"/>
  <c r="D274" i="1" s="1"/>
  <c r="C252" i="5"/>
  <c r="P354" i="5"/>
  <c r="G390" i="1" s="1"/>
  <c r="S150" i="5"/>
  <c r="H161" i="1" s="1"/>
  <c r="Z151" i="5"/>
  <c r="Z154" i="5" s="1"/>
  <c r="AB118" i="5"/>
  <c r="AH556" i="5"/>
  <c r="M626" i="1" s="1"/>
  <c r="AK623" i="5"/>
  <c r="N699" i="1" s="1"/>
  <c r="G667" i="5"/>
  <c r="D753" i="1" s="1"/>
  <c r="C667" i="5"/>
  <c r="P126" i="5"/>
  <c r="G137" i="1" s="1"/>
  <c r="S228" i="5"/>
  <c r="H253" i="1" s="1"/>
  <c r="AB683" i="5"/>
  <c r="K767" i="1" s="1"/>
  <c r="C446" i="5"/>
  <c r="G446" i="5"/>
  <c r="D501" i="1" s="1"/>
  <c r="Y201" i="5"/>
  <c r="J216" i="1" s="1"/>
  <c r="AK295" i="5"/>
  <c r="N327" i="1" s="1"/>
  <c r="M405" i="5"/>
  <c r="F451" i="1" s="1"/>
  <c r="D675" i="5"/>
  <c r="H592" i="3" s="1"/>
  <c r="AE616" i="5"/>
  <c r="L692" i="1" s="1"/>
  <c r="AH683" i="5"/>
  <c r="M767" i="1" s="1"/>
  <c r="AB624" i="5"/>
  <c r="K700" i="1" s="1"/>
  <c r="P309" i="5"/>
  <c r="G341" i="1" s="1"/>
  <c r="J521" i="5"/>
  <c r="E584" i="1" s="1"/>
  <c r="C126" i="5"/>
  <c r="G126" i="5"/>
  <c r="D137" i="1" s="1"/>
  <c r="AB309" i="5"/>
  <c r="K341" i="1" s="1"/>
  <c r="C624" i="5"/>
  <c r="G624" i="5"/>
  <c r="D700" i="1" s="1"/>
  <c r="G141" i="5"/>
  <c r="D152" i="1" s="1"/>
  <c r="C141" i="5"/>
  <c r="S446" i="5"/>
  <c r="H501" i="1" s="1"/>
  <c r="AB360" i="5"/>
  <c r="C506" i="5"/>
  <c r="G506" i="5"/>
  <c r="D569" i="1" s="1"/>
  <c r="S624" i="5"/>
  <c r="H700" i="1" s="1"/>
  <c r="Y285" i="5"/>
  <c r="J318" i="1" s="1"/>
  <c r="C388" i="5"/>
  <c r="G388" i="5"/>
  <c r="D436" i="1" s="1"/>
  <c r="J573" i="5"/>
  <c r="E643" i="1" s="1"/>
  <c r="AB658" i="5"/>
  <c r="K741" i="1" s="1"/>
  <c r="D573" i="5"/>
  <c r="H508" i="3" s="1"/>
  <c r="AK565" i="5"/>
  <c r="N636" i="1" s="1"/>
  <c r="D278" i="5"/>
  <c r="F311" i="5"/>
  <c r="D565" i="5"/>
  <c r="H501" i="3" s="1"/>
  <c r="AE345" i="5"/>
  <c r="L384" i="1" s="1"/>
  <c r="AK294" i="5"/>
  <c r="N329" i="1" s="1"/>
  <c r="V395" i="5"/>
  <c r="I442" i="1" s="1"/>
  <c r="AB514" i="5"/>
  <c r="K577" i="1" s="1"/>
  <c r="V404" i="5"/>
  <c r="I452" i="1" s="1"/>
  <c r="AJ632" i="5"/>
  <c r="AB302" i="5"/>
  <c r="K335" i="1" s="1"/>
  <c r="AE278" i="5"/>
  <c r="AC311" i="5"/>
  <c r="AB243" i="5"/>
  <c r="K265" i="1" s="1"/>
  <c r="AE447" i="5"/>
  <c r="L502" i="1" s="1"/>
  <c r="J682" i="5"/>
  <c r="E765" i="1" s="1"/>
  <c r="G149" i="5"/>
  <c r="D159" i="1" s="1"/>
  <c r="C149" i="5"/>
  <c r="M470" i="5"/>
  <c r="F524" i="1" s="1"/>
  <c r="D133" i="5"/>
  <c r="H121" i="3" s="1"/>
  <c r="AH302" i="5"/>
  <c r="M335" i="1" s="1"/>
  <c r="AJ259" i="5"/>
  <c r="S615" i="5"/>
  <c r="H693" i="1" s="1"/>
  <c r="S176" i="5"/>
  <c r="H193" i="1" s="1"/>
  <c r="AI259" i="5"/>
  <c r="AK226" i="5"/>
  <c r="E471" i="5"/>
  <c r="E474" i="5" s="1"/>
  <c r="C438" i="5"/>
  <c r="G438" i="5"/>
  <c r="C513" i="5"/>
  <c r="G513" i="5"/>
  <c r="D575" i="1" s="1"/>
  <c r="AE682" i="5"/>
  <c r="L765" i="1" s="1"/>
  <c r="D200" i="5"/>
  <c r="H182" i="3" s="1"/>
  <c r="AH548" i="5"/>
  <c r="M617" i="1" s="1"/>
  <c r="M141" i="5"/>
  <c r="F152" i="1" s="1"/>
  <c r="C235" i="5"/>
  <c r="G235" i="5"/>
  <c r="D260" i="1" s="1"/>
  <c r="M387" i="5"/>
  <c r="F434" i="1" s="1"/>
  <c r="AG632" i="5"/>
  <c r="Y251" i="5"/>
  <c r="J275" i="1" s="1"/>
  <c r="P227" i="5"/>
  <c r="G251" i="1" s="1"/>
  <c r="S336" i="5"/>
  <c r="H374" i="1" s="1"/>
  <c r="L471" i="5"/>
  <c r="V92" i="5"/>
  <c r="I98" i="1" s="1"/>
  <c r="T38" i="5"/>
  <c r="V38" i="5" s="1"/>
  <c r="Y68" i="5"/>
  <c r="J74" i="1" s="1"/>
  <c r="W14" i="5"/>
  <c r="Y14" i="5" s="1"/>
  <c r="U97" i="5"/>
  <c r="U9" i="5"/>
  <c r="AB469" i="5"/>
  <c r="K525" i="1" s="1"/>
  <c r="S308" i="5"/>
  <c r="H342" i="1" s="1"/>
  <c r="AE520" i="5"/>
  <c r="L585" i="1" s="1"/>
  <c r="AG19" i="5"/>
  <c r="J63" i="5"/>
  <c r="H9" i="5"/>
  <c r="H97" i="5"/>
  <c r="H100" i="5" s="1"/>
  <c r="AJ16" i="5"/>
  <c r="W16" i="5"/>
  <c r="Y16" i="5" s="1"/>
  <c r="Y70" i="5"/>
  <c r="J75" i="1" s="1"/>
  <c r="P68" i="5"/>
  <c r="G74" i="1" s="1"/>
  <c r="N14" i="5"/>
  <c r="P386" i="5"/>
  <c r="G433" i="1" s="1"/>
  <c r="G292" i="5"/>
  <c r="D323" i="1" s="1"/>
  <c r="C292" i="5"/>
  <c r="K18" i="5"/>
  <c r="M18" i="5" s="1"/>
  <c r="M72" i="5"/>
  <c r="F78" i="1" s="1"/>
  <c r="AH81" i="5"/>
  <c r="M88" i="1" s="1"/>
  <c r="AF27" i="5"/>
  <c r="AH27" i="5" s="1"/>
  <c r="M88" i="5"/>
  <c r="F94" i="1" s="1"/>
  <c r="K34" i="5"/>
  <c r="M34" i="5" s="1"/>
  <c r="L41" i="5"/>
  <c r="AF97" i="5"/>
  <c r="AF100" i="5" s="1"/>
  <c r="AH63" i="5"/>
  <c r="AF9" i="5"/>
  <c r="AB335" i="5"/>
  <c r="K373" i="1" s="1"/>
  <c r="C563" i="5"/>
  <c r="G563" i="5"/>
  <c r="D634" i="1" s="1"/>
  <c r="F28" i="5"/>
  <c r="D28" i="5" s="1"/>
  <c r="D82" i="5"/>
  <c r="H78" i="3" s="1"/>
  <c r="V461" i="5"/>
  <c r="I517" i="1" s="1"/>
  <c r="AB614" i="5"/>
  <c r="K691" i="1" s="1"/>
  <c r="Y300" i="5"/>
  <c r="J331" i="1" s="1"/>
  <c r="S512" i="5"/>
  <c r="H567" i="1" s="1"/>
  <c r="D65" i="5"/>
  <c r="H62" i="3" s="1"/>
  <c r="F11" i="5"/>
  <c r="L9" i="5"/>
  <c r="L97" i="5"/>
  <c r="D386" i="5"/>
  <c r="H341" i="3" s="1"/>
  <c r="AA10" i="5"/>
  <c r="W32" i="5"/>
  <c r="Y32" i="5" s="1"/>
  <c r="Y86" i="5"/>
  <c r="J93" i="1" s="1"/>
  <c r="U15" i="5"/>
  <c r="AB74" i="5"/>
  <c r="K80" i="1" s="1"/>
  <c r="Z20" i="5"/>
  <c r="AB20" i="5" s="1"/>
  <c r="S657" i="5"/>
  <c r="H740" i="1" s="1"/>
  <c r="G182" i="5"/>
  <c r="D198" i="1" s="1"/>
  <c r="C182" i="5"/>
  <c r="K26" i="5"/>
  <c r="M26" i="5" s="1"/>
  <c r="M80" i="5"/>
  <c r="F86" i="1" s="1"/>
  <c r="F26" i="1" s="1"/>
  <c r="I31" i="5"/>
  <c r="AI9" i="5"/>
  <c r="AI97" i="5"/>
  <c r="AI100" i="5" s="1"/>
  <c r="AK63" i="5"/>
  <c r="M84" i="5"/>
  <c r="F92" i="1" s="1"/>
  <c r="K30" i="5"/>
  <c r="M30" i="5" s="1"/>
  <c r="H37" i="5"/>
  <c r="J37" i="5" s="1"/>
  <c r="J91" i="5"/>
  <c r="E96" i="1" s="1"/>
  <c r="AB91" i="5"/>
  <c r="K96" i="1" s="1"/>
  <c r="Z37" i="5"/>
  <c r="AB37" i="5" s="1"/>
  <c r="AD41" i="5"/>
  <c r="AJ35" i="5"/>
  <c r="E40" i="5"/>
  <c r="G94" i="5"/>
  <c r="D101" i="1" s="1"/>
  <c r="C94" i="5"/>
  <c r="V74" i="5"/>
  <c r="I80" i="1" s="1"/>
  <c r="T20" i="5"/>
  <c r="V20" i="5" s="1"/>
  <c r="I18" i="5"/>
  <c r="AB504" i="5"/>
  <c r="K572" i="1" s="1"/>
  <c r="I11" i="5"/>
  <c r="Y496" i="5"/>
  <c r="J559" i="1" s="1"/>
  <c r="M614" i="5"/>
  <c r="F691" i="1" s="1"/>
  <c r="O11" i="5"/>
  <c r="AH402" i="5"/>
  <c r="M448" i="1" s="1"/>
  <c r="G299" i="5"/>
  <c r="D333" i="1" s="1"/>
  <c r="C299" i="5"/>
  <c r="D393" i="5"/>
  <c r="H348" i="3" s="1"/>
  <c r="M359" i="5"/>
  <c r="F398" i="1" s="1"/>
  <c r="AK469" i="5"/>
  <c r="N525" i="1" s="1"/>
  <c r="D569" i="5"/>
  <c r="H503" i="3" s="1"/>
  <c r="R418" i="5"/>
  <c r="G335" i="5"/>
  <c r="D373" i="1" s="1"/>
  <c r="C335" i="5"/>
  <c r="C555" i="5"/>
  <c r="G555" i="5"/>
  <c r="D625" i="1" s="1"/>
  <c r="C625" i="1" s="1"/>
  <c r="C546" i="5"/>
  <c r="G546" i="5"/>
  <c r="D616" i="1" s="1"/>
  <c r="G508" i="5"/>
  <c r="D570" i="1" s="1"/>
  <c r="C508" i="5"/>
  <c r="P394" i="5"/>
  <c r="G443" i="1" s="1"/>
  <c r="D622" i="5"/>
  <c r="H545" i="3" s="1"/>
  <c r="P131" i="5"/>
  <c r="G141" i="1" s="1"/>
  <c r="Y398" i="5"/>
  <c r="J441" i="1" s="1"/>
  <c r="G140" i="5"/>
  <c r="D150" i="1" s="1"/>
  <c r="C140" i="5"/>
  <c r="C495" i="5"/>
  <c r="G495" i="5"/>
  <c r="D558" i="1" s="1"/>
  <c r="C558" i="1" s="1"/>
  <c r="P334" i="5"/>
  <c r="G372" i="1" s="1"/>
  <c r="M461" i="5"/>
  <c r="F517" i="1" s="1"/>
  <c r="V546" i="5"/>
  <c r="I616" i="1" s="1"/>
  <c r="AB186" i="5"/>
  <c r="K201" i="1" s="1"/>
  <c r="J444" i="5"/>
  <c r="E499" i="1" s="1"/>
  <c r="D280" i="5"/>
  <c r="H248" i="3" s="1"/>
  <c r="V614" i="5"/>
  <c r="I691" i="1" s="1"/>
  <c r="AH300" i="5"/>
  <c r="M331" i="1" s="1"/>
  <c r="C339" i="5"/>
  <c r="G339" i="5"/>
  <c r="D377" i="1" s="1"/>
  <c r="AB393" i="5"/>
  <c r="K440" i="1" s="1"/>
  <c r="S685" i="5"/>
  <c r="J291" i="5"/>
  <c r="E330" i="1" s="1"/>
  <c r="V291" i="5"/>
  <c r="I330" i="1" s="1"/>
  <c r="M681" i="5"/>
  <c r="F764" i="1" s="1"/>
  <c r="AE503" i="5"/>
  <c r="L565" i="1" s="1"/>
  <c r="S672" i="5"/>
  <c r="H758" i="1" s="1"/>
  <c r="AE385" i="5"/>
  <c r="AC418" i="5"/>
  <c r="AC421" i="5" s="1"/>
  <c r="AJ686" i="5"/>
  <c r="M283" i="5"/>
  <c r="F316" i="1" s="1"/>
  <c r="V253" i="5"/>
  <c r="I277" i="1" s="1"/>
  <c r="AH452" i="5"/>
  <c r="M508" i="1" s="1"/>
  <c r="D248" i="5"/>
  <c r="H219" i="3" s="1"/>
  <c r="P554" i="5"/>
  <c r="G624" i="1" s="1"/>
  <c r="AK547" i="5"/>
  <c r="N618" i="1" s="1"/>
  <c r="Y233" i="5"/>
  <c r="J257" i="1" s="1"/>
  <c r="AH343" i="5"/>
  <c r="M382" i="1" s="1"/>
  <c r="AB130" i="5"/>
  <c r="K142" i="1" s="1"/>
  <c r="P186" i="5"/>
  <c r="G201" i="1" s="1"/>
  <c r="G656" i="5"/>
  <c r="D739" i="1" s="1"/>
  <c r="C656" i="5"/>
  <c r="G181" i="5"/>
  <c r="D199" i="1" s="1"/>
  <c r="C181" i="5"/>
  <c r="S253" i="5"/>
  <c r="H277" i="1" s="1"/>
  <c r="Y258" i="5"/>
  <c r="J281" i="1" s="1"/>
  <c r="AE417" i="5"/>
  <c r="L464" i="1" s="1"/>
  <c r="AH248" i="5"/>
  <c r="M270" i="1" s="1"/>
  <c r="U578" i="5"/>
  <c r="P173" i="5"/>
  <c r="G191" i="1" s="1"/>
  <c r="C132" i="5"/>
  <c r="G132" i="5"/>
  <c r="D143" i="1" s="1"/>
  <c r="M495" i="5"/>
  <c r="F558" i="1" s="1"/>
  <c r="P621" i="5"/>
  <c r="G690" i="1" s="1"/>
  <c r="G392" i="5"/>
  <c r="D439" i="1" s="1"/>
  <c r="C392" i="5"/>
  <c r="G569" i="5"/>
  <c r="D638" i="1" s="1"/>
  <c r="C569" i="5"/>
  <c r="S140" i="5"/>
  <c r="H150" i="1" s="1"/>
  <c r="AE401" i="5"/>
  <c r="L449" i="1" s="1"/>
  <c r="C240" i="5"/>
  <c r="G240" i="5"/>
  <c r="D262" i="1" s="1"/>
  <c r="G663" i="5"/>
  <c r="D746" i="1" s="1"/>
  <c r="C663" i="5"/>
  <c r="AH349" i="5"/>
  <c r="M388" i="1" s="1"/>
  <c r="AG578" i="5"/>
  <c r="U366" i="5"/>
  <c r="C253" i="5"/>
  <c r="G253" i="5"/>
  <c r="D277" i="1" s="1"/>
  <c r="Y460" i="5"/>
  <c r="J512" i="1" s="1"/>
  <c r="M451" i="5"/>
  <c r="F506" i="1" s="1"/>
  <c r="D189" i="5"/>
  <c r="H170" i="3" s="1"/>
  <c r="AE518" i="5"/>
  <c r="L580" i="1" s="1"/>
  <c r="AE416" i="5"/>
  <c r="L462" i="1" s="1"/>
  <c r="AK333" i="5"/>
  <c r="AI366" i="5"/>
  <c r="AI369" i="5" s="1"/>
  <c r="Y561" i="5"/>
  <c r="J630" i="1" s="1"/>
  <c r="D467" i="5"/>
  <c r="H416" i="3" s="1"/>
  <c r="S240" i="5"/>
  <c r="H262" i="1" s="1"/>
  <c r="AB663" i="5"/>
  <c r="K746" i="1" s="1"/>
  <c r="AB135" i="5"/>
  <c r="K147" i="1" s="1"/>
  <c r="V197" i="5"/>
  <c r="I214" i="1" s="1"/>
  <c r="Y620" i="5"/>
  <c r="J694" i="1" s="1"/>
  <c r="AK465" i="5"/>
  <c r="N520" i="1" s="1"/>
  <c r="AK189" i="5"/>
  <c r="N206" i="1" s="1"/>
  <c r="AK406" i="5"/>
  <c r="N450" i="1" s="1"/>
  <c r="C194" i="5"/>
  <c r="G194" i="5"/>
  <c r="D209" i="1" s="1"/>
  <c r="M132" i="5"/>
  <c r="F143" i="1" s="1"/>
  <c r="D460" i="5"/>
  <c r="H406" i="3" s="1"/>
  <c r="AB613" i="5"/>
  <c r="K689" i="1" s="1"/>
  <c r="C689" i="1" s="1"/>
  <c r="AK130" i="5"/>
  <c r="N142" i="1" s="1"/>
  <c r="Y569" i="5"/>
  <c r="J638" i="1" s="1"/>
  <c r="AB290" i="5"/>
  <c r="K324" i="1" s="1"/>
  <c r="M237" i="5"/>
  <c r="F261" i="1" s="1"/>
  <c r="V655" i="5"/>
  <c r="I737" i="1" s="1"/>
  <c r="D357" i="5"/>
  <c r="H317" i="3" s="1"/>
  <c r="G553" i="5"/>
  <c r="D623" i="1" s="1"/>
  <c r="C553" i="5"/>
  <c r="D135" i="5"/>
  <c r="H124" i="3" s="1"/>
  <c r="J451" i="5"/>
  <c r="E506" i="1" s="1"/>
  <c r="AK567" i="5"/>
  <c r="N633" i="1" s="1"/>
  <c r="AB610" i="5"/>
  <c r="K687" i="1" s="1"/>
  <c r="AE232" i="5"/>
  <c r="L256" i="1" s="1"/>
  <c r="D385" i="5"/>
  <c r="F418" i="5"/>
  <c r="D349" i="5"/>
  <c r="H310" i="3" s="1"/>
  <c r="V234" i="5"/>
  <c r="I258" i="1" s="1"/>
  <c r="J181" i="5"/>
  <c r="E199" i="1" s="1"/>
  <c r="AF366" i="5"/>
  <c r="AF369" i="5" s="1"/>
  <c r="AH333" i="5"/>
  <c r="V604" i="5"/>
  <c r="I681" i="1" s="1"/>
  <c r="P204" i="5"/>
  <c r="G220" i="1" s="1"/>
  <c r="V130" i="5"/>
  <c r="I142" i="1" s="1"/>
  <c r="AE569" i="5"/>
  <c r="L638" i="1" s="1"/>
  <c r="R205" i="5"/>
  <c r="D247" i="5"/>
  <c r="H220" i="3" s="1"/>
  <c r="AG205" i="5"/>
  <c r="K205" i="5"/>
  <c r="M172" i="5"/>
  <c r="AI205" i="5"/>
  <c r="AI208" i="5" s="1"/>
  <c r="AK172" i="5"/>
  <c r="C399" i="5"/>
  <c r="G399" i="5"/>
  <c r="D447" i="1" s="1"/>
  <c r="C172" i="5"/>
  <c r="G172" i="5"/>
  <c r="E205" i="5"/>
  <c r="Y559" i="5"/>
  <c r="J627" i="1" s="1"/>
  <c r="N205" i="5"/>
  <c r="N208" i="5" s="1"/>
  <c r="P172" i="5"/>
  <c r="AB172" i="5"/>
  <c r="Z205" i="5"/>
  <c r="H205" i="5"/>
  <c r="J172" i="5"/>
  <c r="Y194" i="5"/>
  <c r="J209" i="1" s="1"/>
  <c r="C137" i="5"/>
  <c r="G137" i="5"/>
  <c r="D148" i="1" s="1"/>
  <c r="AH604" i="5"/>
  <c r="M681" i="1" s="1"/>
  <c r="AH298" i="5"/>
  <c r="M328" i="1" s="1"/>
  <c r="M188" i="5"/>
  <c r="F205" i="1" s="1"/>
  <c r="Y296" i="5"/>
  <c r="J334" i="1" s="1"/>
  <c r="J661" i="5"/>
  <c r="E743" i="1" s="1"/>
  <c r="AB188" i="5"/>
  <c r="K205" i="1" s="1"/>
  <c r="Y466" i="5"/>
  <c r="J521" i="1" s="1"/>
  <c r="AE172" i="5"/>
  <c r="AC205" i="5"/>
  <c r="AC208" i="5" s="1"/>
  <c r="AH202" i="5"/>
  <c r="M219" i="1" s="1"/>
  <c r="D618" i="5"/>
  <c r="H543" i="3" s="1"/>
  <c r="C289" i="5"/>
  <c r="G289" i="5"/>
  <c r="D322" i="1" s="1"/>
  <c r="C322" i="1" s="1"/>
  <c r="M500" i="5"/>
  <c r="F563" i="1" s="1"/>
  <c r="M670" i="5"/>
  <c r="F750" i="1" s="1"/>
  <c r="V610" i="5"/>
  <c r="I687" i="1" s="1"/>
  <c r="AE553" i="5"/>
  <c r="L623" i="1" s="1"/>
  <c r="G465" i="5"/>
  <c r="D520" i="1" s="1"/>
  <c r="C465" i="5"/>
  <c r="AB465" i="5"/>
  <c r="K520" i="1" s="1"/>
  <c r="M137" i="5"/>
  <c r="F148" i="1" s="1"/>
  <c r="S137" i="5"/>
  <c r="H148" i="1" s="1"/>
  <c r="G670" i="5"/>
  <c r="D750" i="1" s="1"/>
  <c r="C750" i="1" s="1"/>
  <c r="C670" i="5"/>
  <c r="AH618" i="5"/>
  <c r="M695" i="1" s="1"/>
  <c r="AH180" i="5"/>
  <c r="M197" i="1" s="1"/>
  <c r="V148" i="5"/>
  <c r="I156" i="1" s="1"/>
  <c r="V559" i="5"/>
  <c r="I627" i="1" s="1"/>
  <c r="AD205" i="5"/>
  <c r="AA205" i="5"/>
  <c r="I205" i="5"/>
  <c r="AE399" i="5"/>
  <c r="L447" i="1" s="1"/>
  <c r="D662" i="5"/>
  <c r="H581" i="3" s="1"/>
  <c r="G230" i="5"/>
  <c r="D254" i="1" s="1"/>
  <c r="C230" i="5"/>
  <c r="P203" i="5"/>
  <c r="G221" i="1" s="1"/>
  <c r="D305" i="5"/>
  <c r="H272" i="3" s="1"/>
  <c r="C501" i="5"/>
  <c r="G501" i="5"/>
  <c r="D564" i="1" s="1"/>
  <c r="Y611" i="5"/>
  <c r="J688" i="1" s="1"/>
  <c r="Y501" i="5"/>
  <c r="J564" i="1" s="1"/>
  <c r="V501" i="5"/>
  <c r="I564" i="1" s="1"/>
  <c r="C611" i="5"/>
  <c r="G611" i="5"/>
  <c r="D688" i="1" s="1"/>
  <c r="C281" i="5"/>
  <c r="G281" i="5"/>
  <c r="D314" i="1" s="1"/>
  <c r="AH516" i="5"/>
  <c r="M578" i="1" s="1"/>
  <c r="AB178" i="5"/>
  <c r="K195" i="1" s="1"/>
  <c r="M654" i="5"/>
  <c r="F738" i="1" s="1"/>
  <c r="AE466" i="5"/>
  <c r="L521" i="1" s="1"/>
  <c r="AK466" i="5"/>
  <c r="N521" i="1" s="1"/>
  <c r="D617" i="5"/>
  <c r="H547" i="3" s="1"/>
  <c r="AG524" i="5"/>
  <c r="AE516" i="5"/>
  <c r="L578" i="1" s="1"/>
  <c r="V187" i="5"/>
  <c r="I202" i="1" s="1"/>
  <c r="V143" i="5"/>
  <c r="I154" i="1" s="1"/>
  <c r="D515" i="5"/>
  <c r="H457" i="3" s="1"/>
  <c r="X524" i="5"/>
  <c r="P288" i="5"/>
  <c r="G321" i="1" s="1"/>
  <c r="G250" i="5"/>
  <c r="D276" i="1" s="1"/>
  <c r="C250" i="5"/>
  <c r="AB516" i="5"/>
  <c r="K578" i="1" s="1"/>
  <c r="C668" i="5"/>
  <c r="G668" i="5"/>
  <c r="D752" i="1" s="1"/>
  <c r="AE457" i="5"/>
  <c r="L510" i="1" s="1"/>
  <c r="AH254" i="5"/>
  <c r="M278" i="1" s="1"/>
  <c r="G676" i="5"/>
  <c r="D759" i="1" s="1"/>
  <c r="C759" i="1" s="1"/>
  <c r="C676" i="5"/>
  <c r="V457" i="5"/>
  <c r="I510" i="1" s="1"/>
  <c r="Y288" i="5"/>
  <c r="J321" i="1" s="1"/>
  <c r="P238" i="5"/>
  <c r="G266" i="1" s="1"/>
  <c r="D464" i="5"/>
  <c r="H412" i="3" s="1"/>
  <c r="C566" i="5"/>
  <c r="G566" i="5"/>
  <c r="D635" i="1" s="1"/>
  <c r="AK179" i="5"/>
  <c r="N196" i="1" s="1"/>
  <c r="D281" i="5"/>
  <c r="H249" i="3" s="1"/>
  <c r="P124" i="5"/>
  <c r="G135" i="1" s="1"/>
  <c r="J195" i="5"/>
  <c r="E213" i="1" s="1"/>
  <c r="AB297" i="5"/>
  <c r="K326" i="1" s="1"/>
  <c r="AK355" i="5"/>
  <c r="N392" i="1" s="1"/>
  <c r="J128" i="5"/>
  <c r="E139" i="1" s="1"/>
  <c r="V601" i="5"/>
  <c r="I678" i="1" s="1"/>
  <c r="AB550" i="5"/>
  <c r="K620" i="1" s="1"/>
  <c r="G507" i="5"/>
  <c r="D573" i="1" s="1"/>
  <c r="C507" i="5"/>
  <c r="AB625" i="5"/>
  <c r="K704" i="1" s="1"/>
  <c r="J440" i="5"/>
  <c r="E495" i="1" s="1"/>
  <c r="M201" i="5"/>
  <c r="F216" i="1" s="1"/>
  <c r="G464" i="5"/>
  <c r="D518" i="1" s="1"/>
  <c r="C464" i="5"/>
  <c r="S515" i="5"/>
  <c r="H579" i="1" s="1"/>
  <c r="S250" i="5"/>
  <c r="H276" i="1" s="1"/>
  <c r="D607" i="5"/>
  <c r="H534" i="3" s="1"/>
  <c r="D193" i="5"/>
  <c r="H175" i="3" s="1"/>
  <c r="Y405" i="5"/>
  <c r="J451" i="1" s="1"/>
  <c r="G134" i="5"/>
  <c r="D146" i="1" s="1"/>
  <c r="C134" i="5"/>
  <c r="D177" i="5"/>
  <c r="H158" i="3" s="1"/>
  <c r="V303" i="5"/>
  <c r="I336" i="1" s="1"/>
  <c r="AE499" i="5"/>
  <c r="L561" i="1" s="1"/>
  <c r="Y550" i="5"/>
  <c r="J620" i="1" s="1"/>
  <c r="AB143" i="5"/>
  <c r="K154" i="1" s="1"/>
  <c r="U524" i="5"/>
  <c r="AH448" i="5"/>
  <c r="M503" i="1" s="1"/>
  <c r="V362" i="5"/>
  <c r="I400" i="1" s="1"/>
  <c r="AB150" i="5"/>
  <c r="K161" i="1" s="1"/>
  <c r="G244" i="5"/>
  <c r="D268" i="1" s="1"/>
  <c r="C244" i="5"/>
  <c r="AK279" i="5"/>
  <c r="N312" i="1" s="1"/>
  <c r="M177" i="5"/>
  <c r="F194" i="1" s="1"/>
  <c r="AB556" i="5"/>
  <c r="K626" i="1" s="1"/>
  <c r="AK344" i="5"/>
  <c r="N383" i="1" s="1"/>
  <c r="AE150" i="5"/>
  <c r="L161" i="1" s="1"/>
  <c r="AK244" i="5"/>
  <c r="N268" i="1" s="1"/>
  <c r="S118" i="5"/>
  <c r="Q151" i="5"/>
  <c r="Q154" i="5" s="1"/>
  <c r="AE497" i="5"/>
  <c r="L562" i="1" s="1"/>
  <c r="AE118" i="5"/>
  <c r="AC151" i="5"/>
  <c r="AB440" i="5"/>
  <c r="K495" i="1" s="1"/>
  <c r="D242" i="5"/>
  <c r="H213" i="3" s="1"/>
  <c r="G228" i="5"/>
  <c r="D253" i="1" s="1"/>
  <c r="C228" i="5"/>
  <c r="AH303" i="5"/>
  <c r="M336" i="1" s="1"/>
  <c r="AB413" i="5"/>
  <c r="K460" i="1" s="1"/>
  <c r="AD151" i="5"/>
  <c r="P683" i="5"/>
  <c r="G767" i="1" s="1"/>
  <c r="V623" i="5"/>
  <c r="I699" i="1" s="1"/>
  <c r="C683" i="5"/>
  <c r="G683" i="5"/>
  <c r="D767" i="1" s="1"/>
  <c r="M659" i="5"/>
  <c r="F744" i="1" s="1"/>
  <c r="M389" i="5"/>
  <c r="F435" i="1" s="1"/>
  <c r="AH185" i="5"/>
  <c r="M204" i="1" s="1"/>
  <c r="G360" i="5"/>
  <c r="D397" i="1" s="1"/>
  <c r="C360" i="5"/>
  <c r="C177" i="5"/>
  <c r="G177" i="5"/>
  <c r="D194" i="1" s="1"/>
  <c r="V252" i="5"/>
  <c r="I274" i="1" s="1"/>
  <c r="C362" i="5"/>
  <c r="G362" i="5"/>
  <c r="D400" i="1" s="1"/>
  <c r="G682" i="5"/>
  <c r="D765" i="1" s="1"/>
  <c r="C765" i="1" s="1"/>
  <c r="C682" i="5"/>
  <c r="AK521" i="5"/>
  <c r="N584" i="1" s="1"/>
  <c r="AH126" i="5"/>
  <c r="M137" i="1" s="1"/>
  <c r="V344" i="5"/>
  <c r="I383" i="1" s="1"/>
  <c r="AE295" i="5"/>
  <c r="L327" i="1" s="1"/>
  <c r="S683" i="5"/>
  <c r="H767" i="1" s="1"/>
  <c r="P446" i="5"/>
  <c r="G501" i="1" s="1"/>
  <c r="M658" i="5"/>
  <c r="F741" i="1" s="1"/>
  <c r="G573" i="5"/>
  <c r="D643" i="1" s="1"/>
  <c r="C573" i="5"/>
  <c r="J446" i="5"/>
  <c r="E501" i="1" s="1"/>
  <c r="AK360" i="5"/>
  <c r="N397" i="1" s="1"/>
  <c r="W311" i="5"/>
  <c r="W314" i="5" s="1"/>
  <c r="Y278" i="5"/>
  <c r="D353" i="5"/>
  <c r="H313" i="3" s="1"/>
  <c r="J667" i="5"/>
  <c r="E753" i="1" s="1"/>
  <c r="D624" i="5"/>
  <c r="H552" i="3" s="1"/>
  <c r="D235" i="5"/>
  <c r="H209" i="3" s="1"/>
  <c r="S345" i="5"/>
  <c r="H384" i="1" s="1"/>
  <c r="D411" i="5"/>
  <c r="H366" i="3" s="1"/>
  <c r="Y412" i="5"/>
  <c r="J459" i="1" s="1"/>
  <c r="G412" i="5"/>
  <c r="D459" i="1" s="1"/>
  <c r="C412" i="5"/>
  <c r="M344" i="5"/>
  <c r="F383" i="1" s="1"/>
  <c r="I632" i="5"/>
  <c r="M498" i="5"/>
  <c r="F560" i="1" s="1"/>
  <c r="C285" i="5"/>
  <c r="G285" i="5"/>
  <c r="D318" i="1" s="1"/>
  <c r="C463" i="5"/>
  <c r="G463" i="5"/>
  <c r="D519" i="1" s="1"/>
  <c r="AD311" i="5"/>
  <c r="D361" i="5"/>
  <c r="H321" i="3" s="1"/>
  <c r="V557" i="5"/>
  <c r="I628" i="1" s="1"/>
  <c r="AB447" i="5"/>
  <c r="K502" i="1" s="1"/>
  <c r="V446" i="5"/>
  <c r="I501" i="1" s="1"/>
  <c r="AH573" i="5"/>
  <c r="M643" i="1" s="1"/>
  <c r="AI311" i="5"/>
  <c r="AI314" i="5" s="1"/>
  <c r="AK278" i="5"/>
  <c r="P361" i="5"/>
  <c r="G399" i="1" s="1"/>
  <c r="N311" i="5"/>
  <c r="P278" i="5"/>
  <c r="G353" i="5"/>
  <c r="D391" i="1" s="1"/>
  <c r="C353" i="5"/>
  <c r="AH522" i="5"/>
  <c r="M583" i="1" s="1"/>
  <c r="G125" i="5"/>
  <c r="D136" i="1" s="1"/>
  <c r="C125" i="5"/>
  <c r="AK404" i="5"/>
  <c r="N452" i="1" s="1"/>
  <c r="S192" i="5"/>
  <c r="H210" i="1" s="1"/>
  <c r="G548" i="5"/>
  <c r="D617" i="1" s="1"/>
  <c r="C548" i="5"/>
  <c r="AE631" i="5"/>
  <c r="L708" i="1" s="1"/>
  <c r="AD259" i="5"/>
  <c r="N471" i="5"/>
  <c r="P438" i="5"/>
  <c r="P615" i="5"/>
  <c r="G693" i="1" s="1"/>
  <c r="J376" i="1"/>
  <c r="J374" i="1"/>
  <c r="AE463" i="5"/>
  <c r="L519" i="1" s="1"/>
  <c r="D403" i="5"/>
  <c r="H362" i="3" s="1"/>
  <c r="AB599" i="5"/>
  <c r="Z632" i="5"/>
  <c r="AE243" i="5"/>
  <c r="L265" i="1" s="1"/>
  <c r="AD632" i="5"/>
  <c r="D674" i="5"/>
  <c r="H591" i="3" s="1"/>
  <c r="I311" i="5"/>
  <c r="AB353" i="5"/>
  <c r="S133" i="5"/>
  <c r="H144" i="1" s="1"/>
  <c r="AB235" i="5"/>
  <c r="K260" i="1" s="1"/>
  <c r="V403" i="5"/>
  <c r="I454" i="1" s="1"/>
  <c r="AK454" i="5"/>
  <c r="N509" i="1" s="1"/>
  <c r="AK396" i="5"/>
  <c r="N444" i="1" s="1"/>
  <c r="AC259" i="5"/>
  <c r="AE226" i="5"/>
  <c r="T471" i="5"/>
  <c r="T474" i="5" s="1"/>
  <c r="V438" i="5"/>
  <c r="D176" i="5"/>
  <c r="H157" i="3" s="1"/>
  <c r="AE199" i="5"/>
  <c r="L217" i="1" s="1"/>
  <c r="R471" i="5"/>
  <c r="AB470" i="5"/>
  <c r="K524" i="1" s="1"/>
  <c r="AB513" i="5"/>
  <c r="K575" i="1" s="1"/>
  <c r="P412" i="5"/>
  <c r="G459" i="1" s="1"/>
  <c r="C200" i="5"/>
  <c r="G200" i="5"/>
  <c r="D218" i="1" s="1"/>
  <c r="AE505" i="5"/>
  <c r="L568" i="1" s="1"/>
  <c r="AK564" i="5"/>
  <c r="N632" i="1" s="1"/>
  <c r="AH285" i="5"/>
  <c r="M318" i="1" s="1"/>
  <c r="J184" i="5"/>
  <c r="E203" i="1" s="1"/>
  <c r="AA259" i="5"/>
  <c r="AE301" i="5"/>
  <c r="L332" i="1" s="1"/>
  <c r="AK352" i="5"/>
  <c r="N387" i="1" s="1"/>
  <c r="N21" i="5"/>
  <c r="P75" i="5"/>
  <c r="G82" i="1" s="1"/>
  <c r="AE72" i="5"/>
  <c r="L78" i="1" s="1"/>
  <c r="AC18" i="5"/>
  <c r="AE18" i="5" s="1"/>
  <c r="M83" i="5"/>
  <c r="F89" i="1" s="1"/>
  <c r="K29" i="5"/>
  <c r="M29" i="5" s="1"/>
  <c r="AF32" i="5"/>
  <c r="AH32" i="5" s="1"/>
  <c r="AH86" i="5"/>
  <c r="M93" i="1" s="1"/>
  <c r="M81" i="5"/>
  <c r="F88" i="1" s="1"/>
  <c r="K27" i="5"/>
  <c r="M27" i="5" s="1"/>
  <c r="S174" i="5"/>
  <c r="H190" i="1" s="1"/>
  <c r="S78" i="5"/>
  <c r="H83" i="1" s="1"/>
  <c r="H22" i="1" s="1"/>
  <c r="Q24" i="5"/>
  <c r="S24" i="5" s="1"/>
  <c r="O31" i="5"/>
  <c r="Z9" i="5"/>
  <c r="AB63" i="5"/>
  <c r="Z97" i="5"/>
  <c r="Z100" i="5" s="1"/>
  <c r="W30" i="5"/>
  <c r="Y30" i="5" s="1"/>
  <c r="Y84" i="5"/>
  <c r="J92" i="1" s="1"/>
  <c r="AE87" i="5"/>
  <c r="L91" i="1" s="1"/>
  <c r="AC33" i="5"/>
  <c r="AE33" i="5" s="1"/>
  <c r="G673" i="5"/>
  <c r="D757" i="1" s="1"/>
  <c r="C673" i="5"/>
  <c r="AK622" i="5"/>
  <c r="N697" i="1" s="1"/>
  <c r="P67" i="5"/>
  <c r="G73" i="1" s="1"/>
  <c r="N13" i="5"/>
  <c r="P13" i="5" s="1"/>
  <c r="AE190" i="5"/>
  <c r="L208" i="1" s="1"/>
  <c r="AF20" i="5"/>
  <c r="AH20" i="5" s="1"/>
  <c r="AH74" i="5"/>
  <c r="M80" i="1" s="1"/>
  <c r="J75" i="5"/>
  <c r="E82" i="1" s="1"/>
  <c r="E23" i="1" s="1"/>
  <c r="H21" i="5"/>
  <c r="AA24" i="5"/>
  <c r="V520" i="5"/>
  <c r="I585" i="1" s="1"/>
  <c r="U27" i="5"/>
  <c r="J469" i="5"/>
  <c r="E525" i="1" s="1"/>
  <c r="P673" i="5"/>
  <c r="G757" i="1" s="1"/>
  <c r="T24" i="5"/>
  <c r="V24" i="5" s="1"/>
  <c r="V78" i="5"/>
  <c r="I83" i="1" s="1"/>
  <c r="R23" i="5"/>
  <c r="L32" i="5"/>
  <c r="X19" i="5"/>
  <c r="V402" i="5"/>
  <c r="I448" i="1" s="1"/>
  <c r="N20" i="5"/>
  <c r="P20" i="5" s="1"/>
  <c r="P74" i="5"/>
  <c r="G80" i="1" s="1"/>
  <c r="AK453" i="5"/>
  <c r="N507" i="1" s="1"/>
  <c r="G139" i="5"/>
  <c r="D149" i="1" s="1"/>
  <c r="C139" i="5"/>
  <c r="D665" i="5"/>
  <c r="H584" i="3" s="1"/>
  <c r="J342" i="5"/>
  <c r="E381" i="1" s="1"/>
  <c r="C381" i="1" s="1"/>
  <c r="S92" i="5"/>
  <c r="H98" i="1" s="1"/>
  <c r="Q38" i="5"/>
  <c r="S38" i="5" s="1"/>
  <c r="AK92" i="5"/>
  <c r="N98" i="1" s="1"/>
  <c r="AI38" i="5"/>
  <c r="AK38" i="5" s="1"/>
  <c r="D88" i="5"/>
  <c r="H85" i="3" s="1"/>
  <c r="F34" i="5"/>
  <c r="D147" i="5"/>
  <c r="H137" i="3" s="1"/>
  <c r="AI18" i="5"/>
  <c r="AK18" i="5" s="1"/>
  <c r="AK72" i="5"/>
  <c r="N78" i="1" s="1"/>
  <c r="Q17" i="5"/>
  <c r="S17" i="5" s="1"/>
  <c r="S71" i="5"/>
  <c r="H77" i="1" s="1"/>
  <c r="G453" i="5"/>
  <c r="D507" i="1" s="1"/>
  <c r="C507" i="1" s="1"/>
  <c r="C453" i="5"/>
  <c r="AA16" i="5"/>
  <c r="AC21" i="5"/>
  <c r="AE75" i="5"/>
  <c r="L82" i="1" s="1"/>
  <c r="G520" i="5"/>
  <c r="D585" i="1" s="1"/>
  <c r="C520" i="5"/>
  <c r="AE73" i="5"/>
  <c r="L79" i="1" s="1"/>
  <c r="AC19" i="5"/>
  <c r="AE19" i="5" s="1"/>
  <c r="AH257" i="5"/>
  <c r="M282" i="1" s="1"/>
  <c r="AE461" i="5"/>
  <c r="L517" i="1" s="1"/>
  <c r="D241" i="5"/>
  <c r="H212" i="3" s="1"/>
  <c r="J653" i="5"/>
  <c r="H686" i="5"/>
  <c r="H689" i="5" s="1"/>
  <c r="D520" i="5"/>
  <c r="H463" i="3" s="1"/>
  <c r="AH233" i="5"/>
  <c r="M257" i="1" s="1"/>
  <c r="AE127" i="5"/>
  <c r="L138" i="1" s="1"/>
  <c r="J409" i="5"/>
  <c r="E456" i="1" s="1"/>
  <c r="G131" i="5"/>
  <c r="D141" i="1" s="1"/>
  <c r="C141" i="1" s="1"/>
  <c r="C131" i="5"/>
  <c r="Y65" i="5"/>
  <c r="J71" i="1" s="1"/>
  <c r="W11" i="5"/>
  <c r="Y11" i="5" s="1"/>
  <c r="AB394" i="5"/>
  <c r="K443" i="1" s="1"/>
  <c r="G190" i="5"/>
  <c r="D208" i="1" s="1"/>
  <c r="C190" i="5"/>
  <c r="D140" i="5"/>
  <c r="H127" i="3" s="1"/>
  <c r="AB685" i="5"/>
  <c r="K768" i="1" s="1"/>
  <c r="D613" i="5"/>
  <c r="H540" i="3" s="1"/>
  <c r="V351" i="5"/>
  <c r="I393" i="1" s="1"/>
  <c r="AK401" i="5"/>
  <c r="N449" i="1" s="1"/>
  <c r="P174" i="5"/>
  <c r="G190" i="1" s="1"/>
  <c r="Y570" i="5"/>
  <c r="J639" i="1" s="1"/>
  <c r="D283" i="5"/>
  <c r="H251" i="3" s="1"/>
  <c r="AH280" i="5"/>
  <c r="M313" i="1" s="1"/>
  <c r="D664" i="5"/>
  <c r="H583" i="3" s="1"/>
  <c r="T686" i="5"/>
  <c r="T689" i="5" s="1"/>
  <c r="V653" i="5"/>
  <c r="L686" i="5"/>
  <c r="V363" i="5"/>
  <c r="I401" i="1" s="1"/>
  <c r="C401" i="5"/>
  <c r="G401" i="5"/>
  <c r="D449" i="1" s="1"/>
  <c r="J123" i="5"/>
  <c r="E133" i="1" s="1"/>
  <c r="AB257" i="5"/>
  <c r="K282" i="1" s="1"/>
  <c r="N686" i="5"/>
  <c r="N689" i="5" s="1"/>
  <c r="P653" i="5"/>
  <c r="D502" i="5"/>
  <c r="H445" i="3" s="1"/>
  <c r="C248" i="5"/>
  <c r="G248" i="5"/>
  <c r="D270" i="1" s="1"/>
  <c r="D410" i="5"/>
  <c r="H365" i="3" s="1"/>
  <c r="W686" i="5"/>
  <c r="W689" i="5" s="1"/>
  <c r="Y653" i="5"/>
  <c r="D657" i="5"/>
  <c r="H576" i="3" s="1"/>
  <c r="G567" i="5"/>
  <c r="D633" i="1" s="1"/>
  <c r="C567" i="5"/>
  <c r="D629" i="5"/>
  <c r="H556" i="3" s="1"/>
  <c r="J575" i="5"/>
  <c r="E645" i="1" s="1"/>
  <c r="D131" i="5"/>
  <c r="H118" i="3" s="1"/>
  <c r="AB621" i="5"/>
  <c r="K690" i="1" s="1"/>
  <c r="AH334" i="5"/>
  <c r="M372" i="1" s="1"/>
  <c r="M398" i="5"/>
  <c r="F441" i="1" s="1"/>
  <c r="D511" i="5"/>
  <c r="H451" i="3" s="1"/>
  <c r="M401" i="5"/>
  <c r="F449" i="1" s="1"/>
  <c r="AK504" i="5"/>
  <c r="N572" i="1" s="1"/>
  <c r="S614" i="5"/>
  <c r="H691" i="1" s="1"/>
  <c r="J65" i="5"/>
  <c r="E71" i="1" s="1"/>
  <c r="H11" i="5"/>
  <c r="J11" i="5" s="1"/>
  <c r="J280" i="5"/>
  <c r="E313" i="1" s="1"/>
  <c r="Y191" i="5"/>
  <c r="J207" i="1" s="1"/>
  <c r="P299" i="5"/>
  <c r="G333" i="1" s="1"/>
  <c r="G347" i="5"/>
  <c r="D385" i="1" s="1"/>
  <c r="C347" i="5"/>
  <c r="AH140" i="5"/>
  <c r="M150" i="1" s="1"/>
  <c r="AE605" i="5"/>
  <c r="L685" i="1" s="1"/>
  <c r="S680" i="5"/>
  <c r="H763" i="1" s="1"/>
  <c r="C393" i="5"/>
  <c r="G393" i="5"/>
  <c r="D440" i="1" s="1"/>
  <c r="P398" i="5"/>
  <c r="G441" i="1" s="1"/>
  <c r="G502" i="5"/>
  <c r="D566" i="1" s="1"/>
  <c r="C502" i="5"/>
  <c r="D255" i="5"/>
  <c r="H228" i="3" s="1"/>
  <c r="Y452" i="5"/>
  <c r="J508" i="1" s="1"/>
  <c r="P570" i="5"/>
  <c r="G639" i="1" s="1"/>
  <c r="AH291" i="5"/>
  <c r="J122" i="5"/>
  <c r="E134" i="1" s="1"/>
  <c r="J247" i="5"/>
  <c r="E271" i="1" s="1"/>
  <c r="G189" i="5"/>
  <c r="D206" i="1" s="1"/>
  <c r="C189" i="5"/>
  <c r="S349" i="5"/>
  <c r="H388" i="1" s="1"/>
  <c r="C545" i="5"/>
  <c r="G545" i="5"/>
  <c r="D615" i="1" s="1"/>
  <c r="E578" i="5"/>
  <c r="C443" i="5"/>
  <c r="G443" i="5"/>
  <c r="D498" i="1" s="1"/>
  <c r="C498" i="1" s="1"/>
  <c r="C406" i="5"/>
  <c r="G406" i="5"/>
  <c r="D450" i="1" s="1"/>
  <c r="V358" i="5"/>
  <c r="I396" i="1" s="1"/>
  <c r="J189" i="5"/>
  <c r="E206" i="1" s="1"/>
  <c r="G183" i="5"/>
  <c r="D200" i="1" s="1"/>
  <c r="C200" i="1" s="1"/>
  <c r="C183" i="5"/>
  <c r="AB173" i="5"/>
  <c r="K191" i="1" s="1"/>
  <c r="AK502" i="5"/>
  <c r="N566" i="1" s="1"/>
  <c r="C255" i="5"/>
  <c r="G255" i="5"/>
  <c r="D279" i="1" s="1"/>
  <c r="M605" i="5"/>
  <c r="F685" i="1" s="1"/>
  <c r="V299" i="5"/>
  <c r="I333" i="1" s="1"/>
  <c r="J258" i="5"/>
  <c r="E281" i="1" s="1"/>
  <c r="C671" i="5"/>
  <c r="G671" i="5"/>
  <c r="D749" i="1" s="1"/>
  <c r="C467" i="5"/>
  <c r="G467" i="5"/>
  <c r="D522" i="1" s="1"/>
  <c r="M620" i="5"/>
  <c r="F694" i="1" s="1"/>
  <c r="J341" i="5"/>
  <c r="E380" i="1" s="1"/>
  <c r="AK510" i="5"/>
  <c r="N574" i="1" s="1"/>
  <c r="L205" i="1"/>
  <c r="L200" i="1"/>
  <c r="G173" i="5"/>
  <c r="D191" i="1" s="1"/>
  <c r="C173" i="5"/>
  <c r="G306" i="5"/>
  <c r="D339" i="1" s="1"/>
  <c r="C306" i="5"/>
  <c r="P392" i="5"/>
  <c r="G439" i="1" s="1"/>
  <c r="J553" i="5"/>
  <c r="E623" i="1" s="1"/>
  <c r="S234" i="5"/>
  <c r="H258" i="1" s="1"/>
  <c r="D232" i="5"/>
  <c r="H205" i="3" s="1"/>
  <c r="AK663" i="5"/>
  <c r="N746" i="1" s="1"/>
  <c r="P610" i="5"/>
  <c r="G687" i="1" s="1"/>
  <c r="AK135" i="5"/>
  <c r="N147" i="1" s="1"/>
  <c r="P189" i="5"/>
  <c r="G206" i="1" s="1"/>
  <c r="AE349" i="5"/>
  <c r="L388" i="1" s="1"/>
  <c r="AK416" i="5"/>
  <c r="N462" i="1" s="1"/>
  <c r="Y256" i="5"/>
  <c r="J280" i="1" s="1"/>
  <c r="AE610" i="5"/>
  <c r="L687" i="1" s="1"/>
  <c r="L578" i="5"/>
  <c r="Y181" i="5"/>
  <c r="J199" i="1" s="1"/>
  <c r="J333" i="5"/>
  <c r="H366" i="5"/>
  <c r="H369" i="5" s="1"/>
  <c r="AH441" i="5"/>
  <c r="M496" i="1" s="1"/>
  <c r="M296" i="5"/>
  <c r="F334" i="1" s="1"/>
  <c r="AE132" i="5"/>
  <c r="L143" i="1" s="1"/>
  <c r="AE339" i="5"/>
  <c r="M494" i="5"/>
  <c r="F556" i="1" s="1"/>
  <c r="G237" i="5"/>
  <c r="C237" i="5"/>
  <c r="AH503" i="5"/>
  <c r="M565" i="1" s="1"/>
  <c r="AE612" i="5"/>
  <c r="L701" i="1" s="1"/>
  <c r="G510" i="5"/>
  <c r="D574" i="1" s="1"/>
  <c r="C510" i="5"/>
  <c r="AK679" i="5"/>
  <c r="N762" i="1" s="1"/>
  <c r="D392" i="5"/>
  <c r="H347" i="3" s="1"/>
  <c r="P577" i="5"/>
  <c r="G646" i="1" s="1"/>
  <c r="V290" i="5"/>
  <c r="I324" i="1" s="1"/>
  <c r="P561" i="5"/>
  <c r="G630" i="1" s="1"/>
  <c r="G661" i="5"/>
  <c r="D743" i="1" s="1"/>
  <c r="C661" i="5"/>
  <c r="W578" i="5"/>
  <c r="Y545" i="5"/>
  <c r="J615" i="1" s="1"/>
  <c r="AF205" i="5"/>
  <c r="AF208" i="5" s="1"/>
  <c r="AH172" i="5"/>
  <c r="AK231" i="5"/>
  <c r="N255" i="1" s="1"/>
  <c r="D129" i="5"/>
  <c r="H117" i="3" s="1"/>
  <c r="M449" i="5"/>
  <c r="F504" i="1" s="1"/>
  <c r="M204" i="5"/>
  <c r="F220" i="1" s="1"/>
  <c r="AE449" i="5"/>
  <c r="L504" i="1" s="1"/>
  <c r="C129" i="5"/>
  <c r="G129" i="5"/>
  <c r="D140" i="1" s="1"/>
  <c r="J129" i="5"/>
  <c r="E140" i="1" s="1"/>
  <c r="M129" i="5"/>
  <c r="G356" i="5"/>
  <c r="D394" i="1" s="1"/>
  <c r="C356" i="5"/>
  <c r="P196" i="5"/>
  <c r="G212" i="1" s="1"/>
  <c r="AK414" i="5"/>
  <c r="N461" i="1" s="1"/>
  <c r="D442" i="5"/>
  <c r="H391" i="3" s="1"/>
  <c r="AB561" i="5"/>
  <c r="K630" i="1" s="1"/>
  <c r="V239" i="5"/>
  <c r="I273" i="1" s="1"/>
  <c r="V500" i="5"/>
  <c r="I563" i="1" s="1"/>
  <c r="C145" i="5"/>
  <c r="G145" i="5"/>
  <c r="D157" i="1" s="1"/>
  <c r="S239" i="5"/>
  <c r="H273" i="1" s="1"/>
  <c r="AB145" i="5"/>
  <c r="K157" i="1" s="1"/>
  <c r="AH145" i="5"/>
  <c r="M157" i="1" s="1"/>
  <c r="AH560" i="5"/>
  <c r="M629" i="1" s="1"/>
  <c r="D465" i="5"/>
  <c r="H414" i="3" s="1"/>
  <c r="AE121" i="5"/>
  <c r="L132" i="1" s="1"/>
  <c r="J442" i="5"/>
  <c r="E497" i="1" s="1"/>
  <c r="D415" i="5"/>
  <c r="H371" i="3" s="1"/>
  <c r="G450" i="5"/>
  <c r="D505" i="1" s="1"/>
  <c r="C450" i="5"/>
  <c r="V510" i="5"/>
  <c r="I574" i="1" s="1"/>
  <c r="V677" i="5"/>
  <c r="I761" i="1" s="1"/>
  <c r="Y188" i="5"/>
  <c r="J205" i="1" s="1"/>
  <c r="C552" i="5"/>
  <c r="G552" i="5"/>
  <c r="D622" i="1" s="1"/>
  <c r="C622" i="1" s="1"/>
  <c r="AB137" i="5"/>
  <c r="K148" i="1" s="1"/>
  <c r="AK137" i="5"/>
  <c r="N148" i="1" s="1"/>
  <c r="AE129" i="5"/>
  <c r="L140" i="1" s="1"/>
  <c r="G568" i="5"/>
  <c r="D637" i="1" s="1"/>
  <c r="C568" i="5"/>
  <c r="J305" i="5"/>
  <c r="E337" i="1" s="1"/>
  <c r="S305" i="5"/>
  <c r="H337" i="1" s="1"/>
  <c r="D552" i="5"/>
  <c r="H487" i="3" s="1"/>
  <c r="AE662" i="5"/>
  <c r="L745" i="1" s="1"/>
  <c r="AH356" i="5"/>
  <c r="M394" i="1" s="1"/>
  <c r="G458" i="5"/>
  <c r="D513" i="1" s="1"/>
  <c r="C458" i="5"/>
  <c r="V364" i="5"/>
  <c r="I402" i="1" s="1"/>
  <c r="P568" i="5"/>
  <c r="G637" i="1" s="1"/>
  <c r="P458" i="5"/>
  <c r="G513" i="1" s="1"/>
  <c r="AB568" i="5"/>
  <c r="K637" i="1" s="1"/>
  <c r="P603" i="5"/>
  <c r="G680" i="1" s="1"/>
  <c r="V254" i="5"/>
  <c r="I278" i="1" s="1"/>
  <c r="D676" i="5"/>
  <c r="H595" i="3" s="1"/>
  <c r="AH407" i="5"/>
  <c r="M453" i="1" s="1"/>
  <c r="C187" i="5"/>
  <c r="G187" i="5"/>
  <c r="D202" i="1" s="1"/>
  <c r="AK442" i="5"/>
  <c r="N497" i="1" s="1"/>
  <c r="V340" i="5"/>
  <c r="I378" i="1" s="1"/>
  <c r="V517" i="5"/>
  <c r="I582" i="1" s="1"/>
  <c r="Y627" i="5"/>
  <c r="J703" i="1" s="1"/>
  <c r="AB305" i="5"/>
  <c r="K337" i="1" s="1"/>
  <c r="D551" i="5"/>
  <c r="H486" i="3" s="1"/>
  <c r="C442" i="5"/>
  <c r="G442" i="5"/>
  <c r="D497" i="1" s="1"/>
  <c r="AE442" i="5"/>
  <c r="L497" i="1" s="1"/>
  <c r="AK297" i="5"/>
  <c r="N326" i="1" s="1"/>
  <c r="D492" i="5"/>
  <c r="H435" i="3" s="1"/>
  <c r="AB136" i="5"/>
  <c r="K151" i="1" s="1"/>
  <c r="C574" i="5"/>
  <c r="G574" i="5"/>
  <c r="D644" i="1" s="1"/>
  <c r="AE491" i="5"/>
  <c r="L554" i="1" s="1"/>
  <c r="AC524" i="5"/>
  <c r="S124" i="5"/>
  <c r="H135" i="1" s="1"/>
  <c r="M128" i="5"/>
  <c r="F139" i="1" s="1"/>
  <c r="J626" i="5"/>
  <c r="E702" i="1" s="1"/>
  <c r="J203" i="5"/>
  <c r="E221" i="1" s="1"/>
  <c r="C221" i="1" s="1"/>
  <c r="C448" i="5"/>
  <c r="G448" i="5"/>
  <c r="D503" i="1" s="1"/>
  <c r="V660" i="5"/>
  <c r="I742" i="1" s="1"/>
  <c r="M523" i="5"/>
  <c r="F586" i="1" s="1"/>
  <c r="AH195" i="5"/>
  <c r="M213" i="1" s="1"/>
  <c r="P250" i="5"/>
  <c r="G276" i="1" s="1"/>
  <c r="Y440" i="5"/>
  <c r="J495" i="1" s="1"/>
  <c r="AE124" i="5"/>
  <c r="L135" i="1" s="1"/>
  <c r="AB355" i="5"/>
  <c r="K392" i="1" s="1"/>
  <c r="S128" i="5"/>
  <c r="H139" i="1" s="1"/>
  <c r="M574" i="5"/>
  <c r="F644" i="1" s="1"/>
  <c r="P144" i="5"/>
  <c r="G155" i="1" s="1"/>
  <c r="Y684" i="5"/>
  <c r="J766" i="1" s="1"/>
  <c r="AH499" i="5"/>
  <c r="M561" i="1" s="1"/>
  <c r="M515" i="5"/>
  <c r="F579" i="1" s="1"/>
  <c r="S178" i="5"/>
  <c r="H195" i="1" s="1"/>
  <c r="Y626" i="5"/>
  <c r="J702" i="1" s="1"/>
  <c r="V609" i="5"/>
  <c r="I684" i="1" s="1"/>
  <c r="Y175" i="5"/>
  <c r="J192" i="1" s="1"/>
  <c r="AJ524" i="5"/>
  <c r="P448" i="5"/>
  <c r="G503" i="1" s="1"/>
  <c r="AE354" i="5"/>
  <c r="L390" i="1" s="1"/>
  <c r="P346" i="5"/>
  <c r="G379" i="1" s="1"/>
  <c r="AE250" i="5"/>
  <c r="L276" i="1" s="1"/>
  <c r="P193" i="5"/>
  <c r="G211" i="1" s="1"/>
  <c r="J354" i="5"/>
  <c r="E390" i="1" s="1"/>
  <c r="AK491" i="5"/>
  <c r="N554" i="1" s="1"/>
  <c r="AI524" i="5"/>
  <c r="Y574" i="5"/>
  <c r="J644" i="1" s="1"/>
  <c r="S684" i="5"/>
  <c r="H766" i="1" s="1"/>
  <c r="AE609" i="5"/>
  <c r="L684" i="1" s="1"/>
  <c r="G309" i="5"/>
  <c r="D341" i="1" s="1"/>
  <c r="C309" i="5"/>
  <c r="P134" i="5"/>
  <c r="G146" i="1" s="1"/>
  <c r="AB175" i="5"/>
  <c r="K192" i="1" s="1"/>
  <c r="M193" i="5"/>
  <c r="F211" i="1" s="1"/>
  <c r="P397" i="5"/>
  <c r="G445" i="1" s="1"/>
  <c r="AK507" i="5"/>
  <c r="N573" i="1" s="1"/>
  <c r="P609" i="5"/>
  <c r="G684" i="1" s="1"/>
  <c r="AK175" i="5"/>
  <c r="N192" i="1" s="1"/>
  <c r="AE185" i="5"/>
  <c r="L204" i="1" s="1"/>
  <c r="L24" i="1" s="1"/>
  <c r="J119" i="5"/>
  <c r="E130" i="1" s="1"/>
  <c r="M448" i="5"/>
  <c r="F503" i="1" s="1"/>
  <c r="S362" i="5"/>
  <c r="H400" i="1" s="1"/>
  <c r="K151" i="5"/>
  <c r="K154" i="5" s="1"/>
  <c r="M118" i="5"/>
  <c r="Y134" i="5"/>
  <c r="J146" i="1" s="1"/>
  <c r="M623" i="5"/>
  <c r="F699" i="1" s="1"/>
  <c r="G242" i="5"/>
  <c r="D264" i="1" s="1"/>
  <c r="C242" i="5"/>
  <c r="D462" i="5"/>
  <c r="H410" i="3" s="1"/>
  <c r="L151" i="5"/>
  <c r="AK303" i="5"/>
  <c r="N336" i="1" s="1"/>
  <c r="S287" i="5"/>
  <c r="H320" i="1" s="1"/>
  <c r="S623" i="5"/>
  <c r="H699" i="1" s="1"/>
  <c r="C607" i="5"/>
  <c r="G607" i="5"/>
  <c r="D683" i="1" s="1"/>
  <c r="Y177" i="5"/>
  <c r="J194" i="1" s="1"/>
  <c r="M395" i="5"/>
  <c r="F442" i="1" s="1"/>
  <c r="Y309" i="5"/>
  <c r="J341" i="1" s="1"/>
  <c r="V185" i="5"/>
  <c r="I204" i="1" s="1"/>
  <c r="C666" i="5"/>
  <c r="G666" i="5"/>
  <c r="D751" i="1" s="1"/>
  <c r="AH666" i="5"/>
  <c r="M751" i="1" s="1"/>
  <c r="E151" i="5"/>
  <c r="E154" i="5" s="1"/>
  <c r="C118" i="5"/>
  <c r="G118" i="5"/>
  <c r="V293" i="5"/>
  <c r="I325" i="1" s="1"/>
  <c r="V608" i="5"/>
  <c r="I686" i="1" s="1"/>
  <c r="P293" i="5"/>
  <c r="G325" i="1" s="1"/>
  <c r="X471" i="5"/>
  <c r="S134" i="5"/>
  <c r="H146" i="1" s="1"/>
  <c r="V228" i="5"/>
  <c r="I253" i="1" s="1"/>
  <c r="G295" i="5"/>
  <c r="D327" i="1" s="1"/>
  <c r="C295" i="5"/>
  <c r="AE658" i="5"/>
  <c r="L741" i="1" s="1"/>
  <c r="G658" i="5"/>
  <c r="D741" i="1" s="1"/>
  <c r="C658" i="5"/>
  <c r="AE287" i="5"/>
  <c r="L320" i="1" s="1"/>
  <c r="S572" i="5"/>
  <c r="H642" i="1" s="1"/>
  <c r="AH659" i="5"/>
  <c r="M744" i="1" s="1"/>
  <c r="G345" i="5"/>
  <c r="D384" i="1" s="1"/>
  <c r="C345" i="5"/>
  <c r="AH360" i="5"/>
  <c r="M397" i="1" s="1"/>
  <c r="C310" i="5"/>
  <c r="G310" i="5"/>
  <c r="D343" i="1" s="1"/>
  <c r="J600" i="5"/>
  <c r="E677" i="1" s="1"/>
  <c r="P360" i="5"/>
  <c r="G397" i="1" s="1"/>
  <c r="AK498" i="5"/>
  <c r="N560" i="1" s="1"/>
  <c r="AC471" i="5"/>
  <c r="AC474" i="5" s="1"/>
  <c r="AE438" i="5"/>
  <c r="AH388" i="5"/>
  <c r="M436" i="1" s="1"/>
  <c r="S498" i="5"/>
  <c r="H560" i="1" s="1"/>
  <c r="Y242" i="5"/>
  <c r="J264" i="1" s="1"/>
  <c r="V616" i="5"/>
  <c r="I692" i="1" s="1"/>
  <c r="AA311" i="5"/>
  <c r="AH565" i="5"/>
  <c r="M636" i="1" s="1"/>
  <c r="M345" i="5"/>
  <c r="F384" i="1" s="1"/>
  <c r="AK549" i="5"/>
  <c r="N619" i="1" s="1"/>
  <c r="AH337" i="5"/>
  <c r="M375" i="1" s="1"/>
  <c r="Y310" i="5"/>
  <c r="J343" i="1" s="1"/>
  <c r="G404" i="5"/>
  <c r="D452" i="1" s="1"/>
  <c r="C404" i="5"/>
  <c r="AE360" i="5"/>
  <c r="L397" i="1" s="1"/>
  <c r="AH309" i="5"/>
  <c r="M341" i="1" s="1"/>
  <c r="AK683" i="5"/>
  <c r="N767" i="1" s="1"/>
  <c r="D549" i="5"/>
  <c r="H484" i="3" s="1"/>
  <c r="Y337" i="5"/>
  <c r="J375" i="1" s="1"/>
  <c r="AK439" i="5"/>
  <c r="N494" i="1" s="1"/>
  <c r="AE522" i="5"/>
  <c r="L583" i="1" s="1"/>
  <c r="AK310" i="5"/>
  <c r="N343" i="1" s="1"/>
  <c r="P498" i="5"/>
  <c r="G560" i="1" s="1"/>
  <c r="AA471" i="5"/>
  <c r="AB361" i="5"/>
  <c r="K399" i="1" s="1"/>
  <c r="D243" i="5"/>
  <c r="H214" i="3" s="1"/>
  <c r="AA632" i="5"/>
  <c r="AK243" i="5"/>
  <c r="N265" i="1" s="1"/>
  <c r="Z471" i="5"/>
  <c r="AB438" i="5"/>
  <c r="S251" i="5"/>
  <c r="H275" i="1" s="1"/>
  <c r="AB564" i="5"/>
  <c r="K632" i="1" s="1"/>
  <c r="M133" i="5"/>
  <c r="F144" i="1" s="1"/>
  <c r="AK387" i="5"/>
  <c r="N434" i="1" s="1"/>
  <c r="S141" i="5"/>
  <c r="H152" i="1" s="1"/>
  <c r="D226" i="5"/>
  <c r="F259" i="5"/>
  <c r="AH125" i="5"/>
  <c r="M136" i="1" s="1"/>
  <c r="AK200" i="5"/>
  <c r="N218" i="1" s="1"/>
  <c r="G336" i="5"/>
  <c r="D374" i="1" s="1"/>
  <c r="C336" i="5"/>
  <c r="J599" i="5"/>
  <c r="H632" i="5"/>
  <c r="H635" i="5" s="1"/>
  <c r="D192" i="5"/>
  <c r="H174" i="3" s="1"/>
  <c r="Y192" i="5"/>
  <c r="J210" i="1" s="1"/>
  <c r="AK301" i="5"/>
  <c r="N332" i="1" s="1"/>
  <c r="S674" i="5"/>
  <c r="H755" i="1" s="1"/>
  <c r="J192" i="5"/>
  <c r="E210" i="1" s="1"/>
  <c r="AE336" i="5"/>
  <c r="L374" i="1" s="1"/>
  <c r="D387" i="5"/>
  <c r="H342" i="3" s="1"/>
  <c r="P353" i="5"/>
  <c r="G391" i="1" s="1"/>
  <c r="G133" i="5"/>
  <c r="D144" i="1" s="1"/>
  <c r="C133" i="5"/>
  <c r="AH235" i="5"/>
  <c r="M260" i="1" s="1"/>
  <c r="AK548" i="5"/>
  <c r="N617" i="1" s="1"/>
  <c r="AE227" i="5"/>
  <c r="L251" i="1" s="1"/>
  <c r="P176" i="5"/>
  <c r="G193" i="1" s="1"/>
  <c r="J226" i="5"/>
  <c r="H259" i="5"/>
  <c r="H262" i="5" s="1"/>
  <c r="O471" i="5"/>
  <c r="M199" i="5"/>
  <c r="F217" i="1" s="1"/>
  <c r="W471" i="5"/>
  <c r="Y438" i="5"/>
  <c r="AH454" i="5"/>
  <c r="M509" i="1" s="1"/>
  <c r="AB505" i="5"/>
  <c r="K568" i="1" s="1"/>
  <c r="S573" i="5"/>
  <c r="O311" i="5"/>
  <c r="AI632" i="5"/>
  <c r="AK599" i="5"/>
  <c r="N676" i="1" s="1"/>
  <c r="V141" i="5"/>
  <c r="I152" i="1" s="1"/>
  <c r="G403" i="5"/>
  <c r="D454" i="1" s="1"/>
  <c r="C403" i="5"/>
  <c r="D199" i="5"/>
  <c r="H181" i="3" s="1"/>
  <c r="AE285" i="5"/>
  <c r="L318" i="1" s="1"/>
  <c r="C634" i="1" l="1"/>
  <c r="H41" i="1"/>
  <c r="Y41" i="5"/>
  <c r="C495" i="1"/>
  <c r="C316" i="1"/>
  <c r="M25" i="5"/>
  <c r="C452" i="1"/>
  <c r="C635" i="1"/>
  <c r="C254" i="1"/>
  <c r="C373" i="1"/>
  <c r="J33" i="1"/>
  <c r="C445" i="1"/>
  <c r="N18" i="1"/>
  <c r="C450" i="1"/>
  <c r="C385" i="1"/>
  <c r="C633" i="1"/>
  <c r="P21" i="5"/>
  <c r="C218" i="1"/>
  <c r="K26" i="1"/>
  <c r="C389" i="1"/>
  <c r="AB40" i="5"/>
  <c r="C279" i="1"/>
  <c r="C202" i="1"/>
  <c r="C568" i="1"/>
  <c r="I32" i="1"/>
  <c r="C440" i="1"/>
  <c r="AE21" i="5"/>
  <c r="C198" i="1"/>
  <c r="D34" i="5"/>
  <c r="J21" i="5"/>
  <c r="Y26" i="5"/>
  <c r="M29" i="1"/>
  <c r="C700" i="1"/>
  <c r="C687" i="1"/>
  <c r="K635" i="5"/>
  <c r="D22" i="5"/>
  <c r="P28" i="5"/>
  <c r="H38" i="1"/>
  <c r="C518" i="1"/>
  <c r="F18" i="1"/>
  <c r="L38" i="1"/>
  <c r="W421" i="5"/>
  <c r="AH24" i="5"/>
  <c r="AE40" i="5"/>
  <c r="J30" i="5"/>
  <c r="S39" i="5"/>
  <c r="P34" i="5"/>
  <c r="C556" i="1"/>
  <c r="C749" i="1"/>
  <c r="C752" i="1"/>
  <c r="C638" i="1"/>
  <c r="V18" i="5"/>
  <c r="P30" i="5"/>
  <c r="C520" i="1"/>
  <c r="C632" i="1"/>
  <c r="C384" i="1"/>
  <c r="C503" i="1"/>
  <c r="C454" i="1"/>
  <c r="C683" i="1"/>
  <c r="C637" i="1"/>
  <c r="AC154" i="5"/>
  <c r="I13" i="1"/>
  <c r="C209" i="1"/>
  <c r="C629" i="1"/>
  <c r="C500" i="1"/>
  <c r="W262" i="5"/>
  <c r="C339" i="1"/>
  <c r="C341" i="1"/>
  <c r="C644" i="1"/>
  <c r="C314" i="1"/>
  <c r="E208" i="5"/>
  <c r="K208" i="5"/>
  <c r="C323" i="1"/>
  <c r="C698" i="1"/>
  <c r="K15" i="1"/>
  <c r="AK39" i="5"/>
  <c r="AH26" i="5"/>
  <c r="D36" i="5"/>
  <c r="AH39" i="5"/>
  <c r="V28" i="5"/>
  <c r="D25" i="5"/>
  <c r="AE15" i="5"/>
  <c r="C446" i="1"/>
  <c r="J31" i="1"/>
  <c r="C374" i="1"/>
  <c r="N675" i="1"/>
  <c r="M24" i="8" s="1"/>
  <c r="C751" i="1"/>
  <c r="C505" i="1"/>
  <c r="E11" i="1"/>
  <c r="H34" i="3"/>
  <c r="C149" i="1"/>
  <c r="I22" i="1"/>
  <c r="AC262" i="5"/>
  <c r="AC369" i="5"/>
  <c r="M36" i="5"/>
  <c r="AK29" i="5"/>
  <c r="C210" i="1"/>
  <c r="Z474" i="5"/>
  <c r="C264" i="1"/>
  <c r="C743" i="1"/>
  <c r="C270" i="1"/>
  <c r="F28" i="1"/>
  <c r="H208" i="5"/>
  <c r="K20" i="1"/>
  <c r="F34" i="1"/>
  <c r="P14" i="5"/>
  <c r="C707" i="1"/>
  <c r="C325" i="1"/>
  <c r="E34" i="1"/>
  <c r="D773" i="4"/>
  <c r="G579" i="3"/>
  <c r="J579" i="3" s="1"/>
  <c r="P15" i="9"/>
  <c r="D639" i="4"/>
  <c r="C578" i="5"/>
  <c r="G480" i="3"/>
  <c r="N8" i="9"/>
  <c r="N36" i="9"/>
  <c r="D667" i="4"/>
  <c r="G508" i="3"/>
  <c r="J508" i="3" s="1"/>
  <c r="N40" i="9"/>
  <c r="G511" i="3"/>
  <c r="J511" i="3" s="1"/>
  <c r="D670" i="4"/>
  <c r="G341" i="3"/>
  <c r="J341" i="3" s="1"/>
  <c r="J9" i="9"/>
  <c r="D451" i="4"/>
  <c r="C281" i="1"/>
  <c r="K18" i="1"/>
  <c r="M23" i="1"/>
  <c r="F676" i="1"/>
  <c r="F675" i="1" s="1"/>
  <c r="E24" i="8" s="1"/>
  <c r="M632" i="5"/>
  <c r="AF474" i="5"/>
  <c r="AF473" i="5" s="1"/>
  <c r="G305" i="3"/>
  <c r="J305" i="3" s="1"/>
  <c r="D399" i="4"/>
  <c r="H19" i="9"/>
  <c r="AB524" i="5"/>
  <c r="Z527" i="5"/>
  <c r="Y524" i="5"/>
  <c r="W527" i="5"/>
  <c r="C130" i="1"/>
  <c r="G512" i="3"/>
  <c r="J512" i="3" s="1"/>
  <c r="N38" i="9"/>
  <c r="D671" i="4"/>
  <c r="D29" i="9"/>
  <c r="G171" i="3"/>
  <c r="J171" i="3" s="1"/>
  <c r="D215" i="4"/>
  <c r="H10" i="3"/>
  <c r="AH686" i="5"/>
  <c r="M736" i="1"/>
  <c r="G39" i="1"/>
  <c r="D388" i="4"/>
  <c r="G294" i="3"/>
  <c r="J294" i="3" s="1"/>
  <c r="H9" i="9"/>
  <c r="J31" i="5"/>
  <c r="E473" i="5"/>
  <c r="C502" i="1"/>
  <c r="O30" i="9"/>
  <c r="G547" i="3"/>
  <c r="J547" i="3" s="1"/>
  <c r="D724" i="4"/>
  <c r="L560" i="1"/>
  <c r="L563" i="1"/>
  <c r="C563" i="1" s="1"/>
  <c r="S205" i="5"/>
  <c r="H189" i="1"/>
  <c r="H188" i="1" s="1"/>
  <c r="G10" i="8" s="1"/>
  <c r="D655" i="4"/>
  <c r="N24" i="9"/>
  <c r="G496" i="3"/>
  <c r="J496" i="3" s="1"/>
  <c r="D329" i="4"/>
  <c r="G252" i="3"/>
  <c r="J252" i="3" s="1"/>
  <c r="G16" i="9"/>
  <c r="T369" i="5"/>
  <c r="E432" i="1"/>
  <c r="E431" i="1" s="1"/>
  <c r="D18" i="8" s="1"/>
  <c r="J418" i="5"/>
  <c r="C85" i="1"/>
  <c r="D25" i="1"/>
  <c r="G29" i="1"/>
  <c r="D403" i="4"/>
  <c r="G309" i="3"/>
  <c r="J309" i="3" s="1"/>
  <c r="H29" i="9"/>
  <c r="G270" i="3"/>
  <c r="J270" i="3" s="1"/>
  <c r="G33" i="9"/>
  <c r="D347" i="4"/>
  <c r="G271" i="1"/>
  <c r="G265" i="1"/>
  <c r="C442" i="1"/>
  <c r="C677" i="1"/>
  <c r="D650" i="4"/>
  <c r="N19" i="9"/>
  <c r="G491" i="3"/>
  <c r="J491" i="3" s="1"/>
  <c r="P524" i="5"/>
  <c r="N527" i="5"/>
  <c r="N526" i="5" s="1"/>
  <c r="G529" i="3"/>
  <c r="J529" i="3" s="1"/>
  <c r="O12" i="9"/>
  <c r="D707" i="4"/>
  <c r="G184" i="3"/>
  <c r="J184" i="3" s="1"/>
  <c r="D40" i="9"/>
  <c r="D228" i="4"/>
  <c r="K614" i="1"/>
  <c r="J23" i="8" s="1"/>
  <c r="K420" i="5"/>
  <c r="O23" i="9"/>
  <c r="D718" i="4"/>
  <c r="G539" i="3"/>
  <c r="J539" i="3" s="1"/>
  <c r="D482" i="4"/>
  <c r="J40" i="9"/>
  <c r="G372" i="3"/>
  <c r="J372" i="3" s="1"/>
  <c r="C697" i="1"/>
  <c r="G212" i="3"/>
  <c r="J212" i="3" s="1"/>
  <c r="F23" i="9"/>
  <c r="D273" i="4"/>
  <c r="E25" i="1"/>
  <c r="D432" i="1"/>
  <c r="G418" i="5"/>
  <c r="W42" i="5"/>
  <c r="Y9" i="5"/>
  <c r="C575" i="1"/>
  <c r="H261" i="5"/>
  <c r="C636" i="1"/>
  <c r="E129" i="1"/>
  <c r="E128" i="1" s="1"/>
  <c r="D9" i="8" s="1"/>
  <c r="J151" i="5"/>
  <c r="C154" i="1"/>
  <c r="D288" i="4"/>
  <c r="G227" i="3"/>
  <c r="J227" i="3" s="1"/>
  <c r="F36" i="9"/>
  <c r="C514" i="1"/>
  <c r="C760" i="1"/>
  <c r="Y366" i="5"/>
  <c r="J371" i="1"/>
  <c r="J370" i="1" s="1"/>
  <c r="I15" i="8" s="1"/>
  <c r="N18" i="9"/>
  <c r="D648" i="4"/>
  <c r="G489" i="3"/>
  <c r="J489" i="3" s="1"/>
  <c r="AK578" i="5"/>
  <c r="AI581" i="5"/>
  <c r="H371" i="1"/>
  <c r="S366" i="5"/>
  <c r="J29" i="1"/>
  <c r="F10" i="1"/>
  <c r="J12" i="1"/>
  <c r="G77" i="3"/>
  <c r="D87" i="4"/>
  <c r="AL80" i="5"/>
  <c r="B24" i="9"/>
  <c r="AG42" i="5"/>
  <c r="H21" i="3"/>
  <c r="G315" i="3"/>
  <c r="J315" i="3" s="1"/>
  <c r="D409" i="4"/>
  <c r="H30" i="9"/>
  <c r="AB17" i="5"/>
  <c r="M17" i="1"/>
  <c r="H493" i="1"/>
  <c r="H492" i="1" s="1"/>
  <c r="G19" i="8" s="1"/>
  <c r="S471" i="5"/>
  <c r="G259" i="5"/>
  <c r="D250" i="1"/>
  <c r="F9" i="9"/>
  <c r="D261" i="4"/>
  <c r="G200" i="3"/>
  <c r="J200" i="3" s="1"/>
  <c r="G321" i="3"/>
  <c r="J321" i="3" s="1"/>
  <c r="D415" i="4"/>
  <c r="H36" i="9"/>
  <c r="D463" i="4"/>
  <c r="G353" i="3"/>
  <c r="J353" i="3" s="1"/>
  <c r="J20" i="9"/>
  <c r="N12" i="1"/>
  <c r="T207" i="5"/>
  <c r="G400" i="3"/>
  <c r="J400" i="3" s="1"/>
  <c r="D526" i="4"/>
  <c r="K21" i="9"/>
  <c r="D290" i="4"/>
  <c r="F39" i="9"/>
  <c r="G229" i="3"/>
  <c r="J229" i="3" s="1"/>
  <c r="C403" i="1"/>
  <c r="C158" i="1"/>
  <c r="I614" i="1"/>
  <c r="H23" i="8" s="1"/>
  <c r="H29" i="3"/>
  <c r="H480" i="3"/>
  <c r="H513" i="3" s="1"/>
  <c r="D578" i="5"/>
  <c r="AC689" i="5"/>
  <c r="M36" i="1"/>
  <c r="C73" i="1"/>
  <c r="D14" i="1"/>
  <c r="X42" i="5"/>
  <c r="C342" i="1"/>
  <c r="D75" i="4"/>
  <c r="B13" i="9"/>
  <c r="G65" i="3"/>
  <c r="AL68" i="5"/>
  <c r="M11" i="5"/>
  <c r="F17" i="1"/>
  <c r="K13" i="1"/>
  <c r="K12" i="1"/>
  <c r="H18" i="1"/>
  <c r="P32" i="5"/>
  <c r="M28" i="1"/>
  <c r="E19" i="1"/>
  <c r="N36" i="1"/>
  <c r="G69" i="1"/>
  <c r="P97" i="5"/>
  <c r="AB11" i="5"/>
  <c r="L30" i="1"/>
  <c r="B23" i="9"/>
  <c r="AL78" i="5"/>
  <c r="D84" i="4"/>
  <c r="G74" i="3"/>
  <c r="L12" i="1"/>
  <c r="V9" i="5"/>
  <c r="T42" i="5"/>
  <c r="K39" i="1"/>
  <c r="C525" i="1"/>
  <c r="AL93" i="5"/>
  <c r="B39" i="9"/>
  <c r="G91" i="3"/>
  <c r="D101" i="4"/>
  <c r="H24" i="1"/>
  <c r="E16" i="1"/>
  <c r="I42" i="5"/>
  <c r="AB23" i="5"/>
  <c r="G35" i="1"/>
  <c r="D19" i="5"/>
  <c r="D223" i="4"/>
  <c r="G179" i="3"/>
  <c r="J179" i="3" s="1"/>
  <c r="D35" i="9"/>
  <c r="D93" i="4"/>
  <c r="B25" i="9"/>
  <c r="G83" i="3"/>
  <c r="AL84" i="5"/>
  <c r="C32" i="5"/>
  <c r="G32" i="5"/>
  <c r="N23" i="1"/>
  <c r="H38" i="3"/>
  <c r="G36" i="5"/>
  <c r="C36" i="5"/>
  <c r="H17" i="3"/>
  <c r="E39" i="1"/>
  <c r="C148" i="1"/>
  <c r="N250" i="1"/>
  <c r="N249" i="1" s="1"/>
  <c r="M13" i="8" s="1"/>
  <c r="AK259" i="5"/>
  <c r="G32" i="9"/>
  <c r="G271" i="3"/>
  <c r="J271" i="3" s="1"/>
  <c r="D348" i="4"/>
  <c r="Q527" i="5"/>
  <c r="Q526" i="5" s="1"/>
  <c r="S524" i="5"/>
  <c r="D15" i="9"/>
  <c r="D205" i="4"/>
  <c r="G161" i="3"/>
  <c r="J161" i="3" s="1"/>
  <c r="AK632" i="5"/>
  <c r="AI635" i="5"/>
  <c r="AI634" i="5" s="1"/>
  <c r="C144" i="1"/>
  <c r="D259" i="5"/>
  <c r="H199" i="3"/>
  <c r="H232" i="3" s="1"/>
  <c r="G577" i="3"/>
  <c r="J577" i="3" s="1"/>
  <c r="D771" i="4"/>
  <c r="P13" i="9"/>
  <c r="G587" i="3"/>
  <c r="J587" i="3" s="1"/>
  <c r="D778" i="4"/>
  <c r="P21" i="9"/>
  <c r="M151" i="5"/>
  <c r="F129" i="1"/>
  <c r="C157" i="1"/>
  <c r="D410" i="4"/>
  <c r="G316" i="3"/>
  <c r="J316" i="3" s="1"/>
  <c r="H31" i="9"/>
  <c r="C449" i="1"/>
  <c r="D30" i="9"/>
  <c r="D216" i="4"/>
  <c r="G172" i="3"/>
  <c r="J172" i="3" s="1"/>
  <c r="G311" i="1"/>
  <c r="G310" i="1" s="1"/>
  <c r="F14" i="8" s="1"/>
  <c r="P311" i="5"/>
  <c r="H634" i="5"/>
  <c r="P37" i="9"/>
  <c r="G601" i="3"/>
  <c r="J601" i="3" s="1"/>
  <c r="D795" i="4"/>
  <c r="AC153" i="5"/>
  <c r="AE151" i="5"/>
  <c r="L129" i="1"/>
  <c r="L128" i="1" s="1"/>
  <c r="K9" i="8" s="1"/>
  <c r="D781" i="4"/>
  <c r="G588" i="3"/>
  <c r="J588" i="3" s="1"/>
  <c r="P23" i="9"/>
  <c r="C564" i="1"/>
  <c r="H207" i="5"/>
  <c r="C29" i="9"/>
  <c r="G125" i="3"/>
  <c r="J125" i="3" s="1"/>
  <c r="AL137" i="5"/>
  <c r="D152" i="4"/>
  <c r="F189" i="1"/>
  <c r="F188" i="1" s="1"/>
  <c r="E10" i="8" s="1"/>
  <c r="M205" i="5"/>
  <c r="G582" i="3"/>
  <c r="J582" i="3" s="1"/>
  <c r="P17" i="9"/>
  <c r="D776" i="4"/>
  <c r="D457" i="4"/>
  <c r="G347" i="3"/>
  <c r="J347" i="3" s="1"/>
  <c r="J14" i="9"/>
  <c r="D580" i="4"/>
  <c r="L12" i="9"/>
  <c r="G438" i="3"/>
  <c r="J438" i="3" s="1"/>
  <c r="C570" i="1"/>
  <c r="C101" i="1"/>
  <c r="G162" i="3"/>
  <c r="J162" i="3" s="1"/>
  <c r="D17" i="9"/>
  <c r="D206" i="4"/>
  <c r="AH97" i="5"/>
  <c r="M69" i="1"/>
  <c r="U42" i="5"/>
  <c r="AI262" i="5"/>
  <c r="G136" i="3"/>
  <c r="J136" i="3" s="1"/>
  <c r="C38" i="9"/>
  <c r="D164" i="4"/>
  <c r="AL149" i="5"/>
  <c r="H246" i="3"/>
  <c r="H279" i="3" s="1"/>
  <c r="D311" i="5"/>
  <c r="D727" i="4"/>
  <c r="O32" i="9"/>
  <c r="G552" i="3"/>
  <c r="J552" i="3" s="1"/>
  <c r="D478" i="4"/>
  <c r="J36" i="9"/>
  <c r="G368" i="3"/>
  <c r="J368" i="3" s="1"/>
  <c r="C392" i="1"/>
  <c r="C571" i="1"/>
  <c r="C197" i="1"/>
  <c r="O19" i="9"/>
  <c r="G537" i="3"/>
  <c r="J537" i="3" s="1"/>
  <c r="D714" i="4"/>
  <c r="C705" i="1"/>
  <c r="G13" i="9"/>
  <c r="D328" i="4"/>
  <c r="G251" i="3"/>
  <c r="J251" i="3" s="1"/>
  <c r="C433" i="1"/>
  <c r="C694" i="1"/>
  <c r="F371" i="1"/>
  <c r="F370" i="1" s="1"/>
  <c r="E15" i="8" s="1"/>
  <c r="M366" i="5"/>
  <c r="AK16" i="5"/>
  <c r="K634" i="5"/>
  <c r="P25" i="9"/>
  <c r="G591" i="3"/>
  <c r="J591" i="3" s="1"/>
  <c r="D783" i="4"/>
  <c r="AH471" i="5"/>
  <c r="M493" i="1"/>
  <c r="M492" i="1" s="1"/>
  <c r="L19" i="8" s="1"/>
  <c r="G388" i="3"/>
  <c r="J388" i="3" s="1"/>
  <c r="K9" i="9"/>
  <c r="D514" i="4"/>
  <c r="C444" i="1"/>
  <c r="G409" i="3"/>
  <c r="J409" i="3" s="1"/>
  <c r="D535" i="4"/>
  <c r="K30" i="9"/>
  <c r="G574" i="3"/>
  <c r="J574" i="3" s="1"/>
  <c r="D767" i="4"/>
  <c r="P9" i="9"/>
  <c r="E368" i="5"/>
  <c r="AI207" i="5"/>
  <c r="C647" i="1"/>
  <c r="L614" i="1"/>
  <c r="K23" i="8" s="1"/>
  <c r="H39" i="9"/>
  <c r="G323" i="3"/>
  <c r="J323" i="3" s="1"/>
  <c r="D417" i="4"/>
  <c r="G576" i="3"/>
  <c r="J576" i="3" s="1"/>
  <c r="D770" i="4"/>
  <c r="P12" i="9"/>
  <c r="C19" i="5"/>
  <c r="G19" i="5"/>
  <c r="I17" i="1"/>
  <c r="J14" i="1"/>
  <c r="E30" i="1"/>
  <c r="H387" i="3"/>
  <c r="H420" i="3" s="1"/>
  <c r="D471" i="5"/>
  <c r="G267" i="3"/>
  <c r="J267" i="3" s="1"/>
  <c r="D344" i="4"/>
  <c r="G31" i="9"/>
  <c r="D522" i="4"/>
  <c r="K18" i="9"/>
  <c r="G396" i="3"/>
  <c r="J396" i="3" s="1"/>
  <c r="C435" i="1"/>
  <c r="G457" i="1"/>
  <c r="G34" i="1" s="1"/>
  <c r="G460" i="1"/>
  <c r="F29" i="9"/>
  <c r="G216" i="3"/>
  <c r="J216" i="3" s="1"/>
  <c r="D277" i="4"/>
  <c r="D205" i="5"/>
  <c r="H153" i="3"/>
  <c r="H186" i="3" s="1"/>
  <c r="Q208" i="5"/>
  <c r="I371" i="1"/>
  <c r="I370" i="1" s="1"/>
  <c r="H15" i="8" s="1"/>
  <c r="V366" i="5"/>
  <c r="I11" i="1"/>
  <c r="D86" i="4"/>
  <c r="B28" i="9"/>
  <c r="AL79" i="5"/>
  <c r="G76" i="3"/>
  <c r="D343" i="4"/>
  <c r="G26" i="9"/>
  <c r="G266" i="3"/>
  <c r="J266" i="3" s="1"/>
  <c r="I16" i="1"/>
  <c r="N35" i="1"/>
  <c r="K27" i="1"/>
  <c r="D632" i="5"/>
  <c r="H526" i="3"/>
  <c r="C387" i="1"/>
  <c r="C519" i="1"/>
  <c r="C335" i="1"/>
  <c r="G350" i="3"/>
  <c r="J350" i="3" s="1"/>
  <c r="J17" i="9"/>
  <c r="D460" i="4"/>
  <c r="C678" i="1"/>
  <c r="G528" i="3"/>
  <c r="J528" i="3" s="1"/>
  <c r="O9" i="9"/>
  <c r="D704" i="4"/>
  <c r="G553" i="1"/>
  <c r="F20" i="8" s="1"/>
  <c r="C680" i="1"/>
  <c r="C681" i="1"/>
  <c r="G119" i="3"/>
  <c r="J119" i="3" s="1"/>
  <c r="D147" i="4"/>
  <c r="AL130" i="5"/>
  <c r="C20" i="9"/>
  <c r="C691" i="1"/>
  <c r="J17" i="1"/>
  <c r="G455" i="3"/>
  <c r="J455" i="3" s="1"/>
  <c r="L21" i="9"/>
  <c r="D597" i="4"/>
  <c r="D28" i="1"/>
  <c r="C89" i="1"/>
  <c r="E421" i="5"/>
  <c r="T635" i="5"/>
  <c r="C708" i="1"/>
  <c r="M272" i="1"/>
  <c r="M275" i="1"/>
  <c r="M34" i="1" s="1"/>
  <c r="P26" i="9"/>
  <c r="D785" i="4"/>
  <c r="G592" i="3"/>
  <c r="J592" i="3" s="1"/>
  <c r="G138" i="3"/>
  <c r="J138" i="3" s="1"/>
  <c r="C40" i="9"/>
  <c r="D166" i="4"/>
  <c r="AL150" i="5"/>
  <c r="H154" i="5"/>
  <c r="C640" i="1"/>
  <c r="AI154" i="5"/>
  <c r="AI153" i="5" s="1"/>
  <c r="G408" i="3"/>
  <c r="J408" i="3" s="1"/>
  <c r="K25" i="9"/>
  <c r="D534" i="4"/>
  <c r="G553" i="3"/>
  <c r="J553" i="3" s="1"/>
  <c r="O36" i="9"/>
  <c r="D731" i="4"/>
  <c r="G596" i="3"/>
  <c r="J596" i="3" s="1"/>
  <c r="D790" i="4"/>
  <c r="P32" i="9"/>
  <c r="D775" i="4"/>
  <c r="P18" i="9"/>
  <c r="G581" i="3"/>
  <c r="J581" i="3" s="1"/>
  <c r="N614" i="1"/>
  <c r="M23" i="8" s="1"/>
  <c r="D715" i="4"/>
  <c r="G549" i="3"/>
  <c r="J549" i="3" s="1"/>
  <c r="O21" i="9"/>
  <c r="AE26" i="5"/>
  <c r="F36" i="1"/>
  <c r="G26" i="5"/>
  <c r="C26" i="5"/>
  <c r="H19" i="1"/>
  <c r="K17" i="1"/>
  <c r="Q474" i="5"/>
  <c r="C217" i="1"/>
  <c r="C259" i="5"/>
  <c r="C262" i="5" s="1"/>
  <c r="H263" i="5" s="1"/>
  <c r="F8" i="9"/>
  <c r="D260" i="4"/>
  <c r="G199" i="3"/>
  <c r="L22" i="9"/>
  <c r="D589" i="4"/>
  <c r="G447" i="3"/>
  <c r="J447" i="3" s="1"/>
  <c r="C251" i="1"/>
  <c r="T314" i="5"/>
  <c r="H395" i="1"/>
  <c r="H397" i="1"/>
  <c r="P14" i="9"/>
  <c r="G578" i="3"/>
  <c r="J578" i="3" s="1"/>
  <c r="D772" i="4"/>
  <c r="D402" i="4"/>
  <c r="G308" i="3"/>
  <c r="J308" i="3" s="1"/>
  <c r="H23" i="9"/>
  <c r="C156" i="1"/>
  <c r="C328" i="1"/>
  <c r="E37" i="1"/>
  <c r="G325" i="3"/>
  <c r="J325" i="3" s="1"/>
  <c r="D419" i="4"/>
  <c r="H40" i="9"/>
  <c r="T581" i="5"/>
  <c r="T580" i="5" s="1"/>
  <c r="V578" i="5"/>
  <c r="D27" i="5"/>
  <c r="M754" i="1"/>
  <c r="M25" i="1" s="1"/>
  <c r="M747" i="1"/>
  <c r="M20" i="1" s="1"/>
  <c r="J33" i="9"/>
  <c r="G364" i="3"/>
  <c r="J364" i="3" s="1"/>
  <c r="D474" i="4"/>
  <c r="AE686" i="5"/>
  <c r="L736" i="1"/>
  <c r="L28" i="1"/>
  <c r="J37" i="1"/>
  <c r="C13" i="5"/>
  <c r="G13" i="5"/>
  <c r="L34" i="1"/>
  <c r="G39" i="9"/>
  <c r="G277" i="3"/>
  <c r="J277" i="3" s="1"/>
  <c r="D354" i="4"/>
  <c r="H36" i="3"/>
  <c r="F11" i="1"/>
  <c r="S27" i="5"/>
  <c r="K16" i="1"/>
  <c r="L39" i="1"/>
  <c r="N41" i="1"/>
  <c r="K34" i="1"/>
  <c r="G453" i="3"/>
  <c r="J453" i="3" s="1"/>
  <c r="L25" i="9"/>
  <c r="D595" i="4"/>
  <c r="G33" i="1"/>
  <c r="M35" i="1"/>
  <c r="J19" i="5"/>
  <c r="E28" i="1"/>
  <c r="G25" i="1"/>
  <c r="N42" i="5"/>
  <c r="P9" i="5"/>
  <c r="J18" i="1"/>
  <c r="D22" i="1"/>
  <c r="C83" i="1"/>
  <c r="V97" i="5"/>
  <c r="I69" i="1"/>
  <c r="F40" i="1"/>
  <c r="J34" i="1"/>
  <c r="K38" i="9"/>
  <c r="D545" i="4"/>
  <c r="G419" i="3"/>
  <c r="J419" i="3" s="1"/>
  <c r="C39" i="5"/>
  <c r="G39" i="5"/>
  <c r="G32" i="1"/>
  <c r="J16" i="5"/>
  <c r="H99" i="5"/>
  <c r="D69" i="1"/>
  <c r="G97" i="5"/>
  <c r="N10" i="1"/>
  <c r="F42" i="5"/>
  <c r="D9" i="5"/>
  <c r="I26" i="1"/>
  <c r="D29" i="5"/>
  <c r="H19" i="3"/>
  <c r="S26" i="5"/>
  <c r="C92" i="1"/>
  <c r="D31" i="1"/>
  <c r="H30" i="1"/>
  <c r="B31" i="9"/>
  <c r="D94" i="4"/>
  <c r="G84" i="3"/>
  <c r="AL86" i="5"/>
  <c r="C87" i="1"/>
  <c r="M28" i="5"/>
  <c r="C81" i="1"/>
  <c r="D21" i="1"/>
  <c r="H16" i="1"/>
  <c r="D98" i="4"/>
  <c r="G88" i="3"/>
  <c r="B34" i="9"/>
  <c r="AL90" i="5"/>
  <c r="C16" i="5"/>
  <c r="G16" i="5"/>
  <c r="H34" i="9"/>
  <c r="G319" i="3"/>
  <c r="J319" i="3" s="1"/>
  <c r="D413" i="4"/>
  <c r="P24" i="9"/>
  <c r="D782" i="4"/>
  <c r="G586" i="3"/>
  <c r="J586" i="3" s="1"/>
  <c r="D769" i="4"/>
  <c r="P11" i="9"/>
  <c r="G575" i="3"/>
  <c r="J575" i="3" s="1"/>
  <c r="G452" i="3"/>
  <c r="J452" i="3" s="1"/>
  <c r="D594" i="4"/>
  <c r="L24" i="9"/>
  <c r="G278" i="3"/>
  <c r="J278" i="3" s="1"/>
  <c r="D355" i="4"/>
  <c r="G40" i="9"/>
  <c r="C34" i="9"/>
  <c r="G134" i="3"/>
  <c r="J134" i="3" s="1"/>
  <c r="AL145" i="5"/>
  <c r="D162" i="4"/>
  <c r="C394" i="1"/>
  <c r="D587" i="4"/>
  <c r="G445" i="3"/>
  <c r="J445" i="3" s="1"/>
  <c r="L19" i="9"/>
  <c r="G219" i="3"/>
  <c r="J219" i="3" s="1"/>
  <c r="D280" i="4"/>
  <c r="F26" i="9"/>
  <c r="D467" i="4"/>
  <c r="J28" i="9"/>
  <c r="G357" i="3"/>
  <c r="J357" i="3" s="1"/>
  <c r="H17" i="1"/>
  <c r="G20" i="1"/>
  <c r="L32" i="1"/>
  <c r="Q473" i="5"/>
  <c r="G493" i="1"/>
  <c r="G492" i="1" s="1"/>
  <c r="F19" i="8" s="1"/>
  <c r="P471" i="5"/>
  <c r="C14" i="9"/>
  <c r="G113" i="3"/>
  <c r="J113" i="3" s="1"/>
  <c r="D141" i="4"/>
  <c r="AL125" i="5"/>
  <c r="N314" i="5"/>
  <c r="N313" i="5" s="1"/>
  <c r="C578" i="1"/>
  <c r="G444" i="3"/>
  <c r="J444" i="3" s="1"/>
  <c r="D586" i="4"/>
  <c r="L17" i="9"/>
  <c r="E207" i="5"/>
  <c r="AH366" i="5"/>
  <c r="M371" i="1"/>
  <c r="M370" i="1" s="1"/>
  <c r="L15" i="8" s="1"/>
  <c r="G173" i="3"/>
  <c r="J173" i="3" s="1"/>
  <c r="D26" i="9"/>
  <c r="D217" i="4"/>
  <c r="C439" i="1"/>
  <c r="D153" i="4"/>
  <c r="G127" i="3"/>
  <c r="J127" i="3" s="1"/>
  <c r="AL140" i="5"/>
  <c r="C26" i="9"/>
  <c r="C616" i="1"/>
  <c r="C40" i="5"/>
  <c r="G40" i="5"/>
  <c r="F31" i="1"/>
  <c r="G22" i="9"/>
  <c r="D335" i="4"/>
  <c r="G258" i="3"/>
  <c r="J258" i="3" s="1"/>
  <c r="C460" i="1"/>
  <c r="G17" i="9"/>
  <c r="G256" i="3"/>
  <c r="J256" i="3" s="1"/>
  <c r="D333" i="4"/>
  <c r="G454" i="3"/>
  <c r="J454" i="3" s="1"/>
  <c r="D596" i="4"/>
  <c r="L30" i="9"/>
  <c r="L9" i="9"/>
  <c r="D577" i="4"/>
  <c r="G435" i="3"/>
  <c r="J435" i="3" s="1"/>
  <c r="G555" i="3"/>
  <c r="J555" i="3" s="1"/>
  <c r="D732" i="4"/>
  <c r="O37" i="9"/>
  <c r="K736" i="1"/>
  <c r="K735" i="1" s="1"/>
  <c r="J25" i="8" s="1"/>
  <c r="AB686" i="5"/>
  <c r="D720" i="4"/>
  <c r="G548" i="3"/>
  <c r="O25" i="9"/>
  <c r="H11" i="1"/>
  <c r="C618" i="1"/>
  <c r="F24" i="1"/>
  <c r="N16" i="1"/>
  <c r="E32" i="1"/>
  <c r="F32" i="1"/>
  <c r="L25" i="1"/>
  <c r="E493" i="1"/>
  <c r="E492" i="1" s="1"/>
  <c r="D19" i="8" s="1"/>
  <c r="J471" i="5"/>
  <c r="C494" i="1"/>
  <c r="J19" i="9"/>
  <c r="D462" i="4"/>
  <c r="G352" i="3"/>
  <c r="J352" i="3" s="1"/>
  <c r="D16" i="9"/>
  <c r="D203" i="4"/>
  <c r="G159" i="3"/>
  <c r="J159" i="3" s="1"/>
  <c r="C738" i="1"/>
  <c r="D366" i="5"/>
  <c r="H293" i="3"/>
  <c r="H326" i="3" s="1"/>
  <c r="L21" i="1"/>
  <c r="AL121" i="5"/>
  <c r="D137" i="4"/>
  <c r="C11" i="9"/>
  <c r="G109" i="3"/>
  <c r="J109" i="3" s="1"/>
  <c r="C273" i="1"/>
  <c r="AC581" i="5"/>
  <c r="AE578" i="5"/>
  <c r="C36" i="9"/>
  <c r="D163" i="4"/>
  <c r="G135" i="3"/>
  <c r="J135" i="3" s="1"/>
  <c r="AL146" i="5"/>
  <c r="C401" i="1"/>
  <c r="C740" i="1"/>
  <c r="J27" i="1"/>
  <c r="E10" i="1"/>
  <c r="J23" i="1"/>
  <c r="B17" i="9"/>
  <c r="AL73" i="5"/>
  <c r="D80" i="4"/>
  <c r="G70" i="3"/>
  <c r="G21" i="1"/>
  <c r="Y13" i="5"/>
  <c r="C693" i="1"/>
  <c r="C332" i="1"/>
  <c r="J12" i="9"/>
  <c r="D453" i="4"/>
  <c r="G343" i="3"/>
  <c r="J343" i="3" s="1"/>
  <c r="D261" i="1"/>
  <c r="C261" i="1" s="1"/>
  <c r="D267" i="1"/>
  <c r="C267" i="1" s="1"/>
  <c r="D14" i="9"/>
  <c r="D204" i="4"/>
  <c r="G160" i="3"/>
  <c r="J160" i="3" s="1"/>
  <c r="J16" i="9"/>
  <c r="G346" i="3"/>
  <c r="J346" i="3" s="1"/>
  <c r="D456" i="4"/>
  <c r="D479" i="4"/>
  <c r="G369" i="3"/>
  <c r="J369" i="3" s="1"/>
  <c r="J37" i="9"/>
  <c r="H736" i="1"/>
  <c r="S686" i="5"/>
  <c r="M11" i="1"/>
  <c r="J40" i="1"/>
  <c r="G25" i="5"/>
  <c r="C25" i="5"/>
  <c r="C331" i="1"/>
  <c r="J27" i="5"/>
  <c r="AK35" i="5"/>
  <c r="C632" i="5"/>
  <c r="C635" i="5" s="1"/>
  <c r="AI636" i="5" s="1"/>
  <c r="G526" i="3"/>
  <c r="D703" i="4"/>
  <c r="O8" i="9"/>
  <c r="G527" i="3"/>
  <c r="J527" i="3" s="1"/>
  <c r="D705" i="4"/>
  <c r="O10" i="9"/>
  <c r="K10" i="9"/>
  <c r="G389" i="3"/>
  <c r="J389" i="3" s="1"/>
  <c r="D515" i="4"/>
  <c r="G531" i="3"/>
  <c r="J531" i="3" s="1"/>
  <c r="D708" i="4"/>
  <c r="O13" i="9"/>
  <c r="C142" i="1"/>
  <c r="G303" i="3"/>
  <c r="J303" i="3" s="1"/>
  <c r="D397" i="4"/>
  <c r="H18" i="9"/>
  <c r="D26" i="5"/>
  <c r="C572" i="1"/>
  <c r="B27" i="9"/>
  <c r="D90" i="4"/>
  <c r="AL83" i="5"/>
  <c r="G80" i="3"/>
  <c r="C418" i="5"/>
  <c r="D450" i="4"/>
  <c r="J8" i="9"/>
  <c r="G340" i="3"/>
  <c r="Y97" i="5"/>
  <c r="J69" i="1"/>
  <c r="C18" i="5"/>
  <c r="G18" i="5"/>
  <c r="AI473" i="5"/>
  <c r="I676" i="1"/>
  <c r="I675" i="1" s="1"/>
  <c r="H24" i="8" s="1"/>
  <c r="V632" i="5"/>
  <c r="O40" i="9"/>
  <c r="D735" i="4"/>
  <c r="G557" i="3"/>
  <c r="J557" i="3" s="1"/>
  <c r="AB259" i="5"/>
  <c r="K250" i="1"/>
  <c r="K249" i="1" s="1"/>
  <c r="J13" i="8" s="1"/>
  <c r="W313" i="5"/>
  <c r="C756" i="1"/>
  <c r="N154" i="5"/>
  <c r="C161" i="1"/>
  <c r="C692" i="1"/>
  <c r="G505" i="3"/>
  <c r="J505" i="3" s="1"/>
  <c r="N21" i="9"/>
  <c r="D664" i="4"/>
  <c r="AK151" i="5"/>
  <c r="N129" i="1"/>
  <c r="N128" i="1" s="1"/>
  <c r="M9" i="8" s="1"/>
  <c r="C131" i="1"/>
  <c r="H26" i="9"/>
  <c r="G314" i="3"/>
  <c r="J314" i="3" s="1"/>
  <c r="D408" i="4"/>
  <c r="F21" i="1"/>
  <c r="C703" i="1"/>
  <c r="G370" i="3"/>
  <c r="J370" i="3" s="1"/>
  <c r="J38" i="9"/>
  <c r="D480" i="4"/>
  <c r="C701" i="1"/>
  <c r="W420" i="5"/>
  <c r="S19" i="5"/>
  <c r="C340" i="1"/>
  <c r="D34" i="9"/>
  <c r="G181" i="3"/>
  <c r="J181" i="3" s="1"/>
  <c r="D225" i="4"/>
  <c r="E262" i="5"/>
  <c r="E263" i="5" s="1"/>
  <c r="K24" i="9"/>
  <c r="G405" i="3"/>
  <c r="J405" i="3" s="1"/>
  <c r="D531" i="4"/>
  <c r="I311" i="1"/>
  <c r="I310" i="1" s="1"/>
  <c r="H14" i="8" s="1"/>
  <c r="V311" i="5"/>
  <c r="AF314" i="5"/>
  <c r="M524" i="5"/>
  <c r="K527" i="5"/>
  <c r="K29" i="9"/>
  <c r="G404" i="3"/>
  <c r="J404" i="3" s="1"/>
  <c r="D530" i="4"/>
  <c r="C39" i="9"/>
  <c r="D161" i="4"/>
  <c r="AL148" i="5"/>
  <c r="G133" i="3"/>
  <c r="J133" i="3" s="1"/>
  <c r="D340" i="4"/>
  <c r="G27" i="9"/>
  <c r="G263" i="3"/>
  <c r="J263" i="3" s="1"/>
  <c r="C258" i="1"/>
  <c r="G273" i="3"/>
  <c r="J273" i="3" s="1"/>
  <c r="G35" i="9"/>
  <c r="D350" i="4"/>
  <c r="E208" i="1"/>
  <c r="E201" i="1"/>
  <c r="E21" i="1" s="1"/>
  <c r="D543" i="4"/>
  <c r="K39" i="9"/>
  <c r="G417" i="3"/>
  <c r="J417" i="3" s="1"/>
  <c r="G38" i="1"/>
  <c r="G27" i="5"/>
  <c r="C27" i="5"/>
  <c r="M41" i="1"/>
  <c r="G40" i="1"/>
  <c r="H39" i="3"/>
  <c r="F30" i="1"/>
  <c r="I14" i="1"/>
  <c r="G41" i="1"/>
  <c r="R42" i="5"/>
  <c r="H29" i="1"/>
  <c r="AB16" i="5"/>
  <c r="K40" i="1"/>
  <c r="M12" i="1"/>
  <c r="C567" i="1"/>
  <c r="J30" i="1"/>
  <c r="F14" i="1"/>
  <c r="K24" i="1"/>
  <c r="L33" i="1"/>
  <c r="G24" i="5"/>
  <c r="C24" i="5"/>
  <c r="N27" i="1"/>
  <c r="T100" i="5"/>
  <c r="M41" i="5"/>
  <c r="AB27" i="5"/>
  <c r="D39" i="1"/>
  <c r="C100" i="1"/>
  <c r="F39" i="1"/>
  <c r="E99" i="5"/>
  <c r="H15" i="3"/>
  <c r="V26" i="5"/>
  <c r="H28" i="3"/>
  <c r="C508" i="1"/>
  <c r="H26" i="1"/>
  <c r="C33" i="5"/>
  <c r="G33" i="5"/>
  <c r="C30" i="5"/>
  <c r="G30" i="5"/>
  <c r="C93" i="1"/>
  <c r="D33" i="1"/>
  <c r="AK27" i="5"/>
  <c r="G28" i="5"/>
  <c r="C28" i="5"/>
  <c r="F27" i="1"/>
  <c r="C23" i="5"/>
  <c r="G23" i="5"/>
  <c r="S16" i="5"/>
  <c r="AL70" i="5"/>
  <c r="G66" i="3"/>
  <c r="D76" i="4"/>
  <c r="B14" i="9"/>
  <c r="E14" i="9" s="1"/>
  <c r="L29" i="1"/>
  <c r="L189" i="1"/>
  <c r="L188" i="1" s="1"/>
  <c r="K10" i="8" s="1"/>
  <c r="AE205" i="5"/>
  <c r="N207" i="5"/>
  <c r="B38" i="9"/>
  <c r="G92" i="3"/>
  <c r="D102" i="4"/>
  <c r="AL94" i="5"/>
  <c r="AH9" i="5"/>
  <c r="AF42" i="5"/>
  <c r="H636" i="5"/>
  <c r="H368" i="5"/>
  <c r="G36" i="9"/>
  <c r="G274" i="3"/>
  <c r="J274" i="3" s="1"/>
  <c r="D351" i="4"/>
  <c r="G170" i="3"/>
  <c r="J170" i="3" s="1"/>
  <c r="D214" i="4"/>
  <c r="D24" i="9"/>
  <c r="G307" i="3"/>
  <c r="J307" i="3" s="1"/>
  <c r="H22" i="9"/>
  <c r="D401" i="4"/>
  <c r="H639" i="1"/>
  <c r="H34" i="1" s="1"/>
  <c r="H643" i="1"/>
  <c r="C643" i="1" s="1"/>
  <c r="J259" i="5"/>
  <c r="E250" i="1"/>
  <c r="E249" i="1" s="1"/>
  <c r="D13" i="8" s="1"/>
  <c r="E676" i="1"/>
  <c r="E675" i="1" s="1"/>
  <c r="D24" i="8" s="1"/>
  <c r="J632" i="5"/>
  <c r="AE471" i="5"/>
  <c r="L493" i="1"/>
  <c r="L492" i="1" s="1"/>
  <c r="K19" i="8" s="1"/>
  <c r="K153" i="5"/>
  <c r="AI527" i="5"/>
  <c r="AI526" i="5" s="1"/>
  <c r="AK524" i="5"/>
  <c r="AC527" i="5"/>
  <c r="AE524" i="5"/>
  <c r="C497" i="1"/>
  <c r="N14" i="9"/>
  <c r="D646" i="4"/>
  <c r="G487" i="3"/>
  <c r="J487" i="3" s="1"/>
  <c r="F146" i="1"/>
  <c r="F25" i="1" s="1"/>
  <c r="F140" i="1"/>
  <c r="C140" i="1" s="1"/>
  <c r="N13" i="1"/>
  <c r="G210" i="3"/>
  <c r="J210" i="3" s="1"/>
  <c r="D271" i="4"/>
  <c r="F19" i="9"/>
  <c r="E371" i="1"/>
  <c r="E370" i="1" s="1"/>
  <c r="D15" i="8" s="1"/>
  <c r="J366" i="5"/>
  <c r="C522" i="1"/>
  <c r="D289" i="4"/>
  <c r="G228" i="3"/>
  <c r="J228" i="3" s="1"/>
  <c r="F37" i="9"/>
  <c r="J25" i="9"/>
  <c r="M25" i="9" s="1"/>
  <c r="D468" i="4"/>
  <c r="G358" i="3"/>
  <c r="J358" i="3" s="1"/>
  <c r="C206" i="1"/>
  <c r="C566" i="1"/>
  <c r="G498" i="3"/>
  <c r="J498" i="3" s="1"/>
  <c r="D657" i="4"/>
  <c r="N26" i="9"/>
  <c r="L37" i="9"/>
  <c r="D605" i="4"/>
  <c r="G463" i="3"/>
  <c r="J463" i="3" s="1"/>
  <c r="Z635" i="5"/>
  <c r="Z636" i="5" s="1"/>
  <c r="N474" i="5"/>
  <c r="N473" i="5" s="1"/>
  <c r="C136" i="1"/>
  <c r="J34" i="9"/>
  <c r="G367" i="3"/>
  <c r="J367" i="3" s="1"/>
  <c r="D477" i="4"/>
  <c r="C400" i="1"/>
  <c r="F30" i="9"/>
  <c r="D278" i="4"/>
  <c r="G217" i="3"/>
  <c r="J217" i="3" s="1"/>
  <c r="L28" i="9"/>
  <c r="G450" i="3"/>
  <c r="J450" i="3" s="1"/>
  <c r="D592" i="4"/>
  <c r="F33" i="9"/>
  <c r="G225" i="3"/>
  <c r="J225" i="3" s="1"/>
  <c r="D286" i="4"/>
  <c r="D326" i="4"/>
  <c r="G11" i="9"/>
  <c r="G249" i="3"/>
  <c r="J249" i="3" s="1"/>
  <c r="AC207" i="5"/>
  <c r="J205" i="5"/>
  <c r="E189" i="1"/>
  <c r="E188" i="1" s="1"/>
  <c r="D10" i="8" s="1"/>
  <c r="G205" i="5"/>
  <c r="D189" i="1"/>
  <c r="AF368" i="5"/>
  <c r="C262" i="1"/>
  <c r="C150" i="1"/>
  <c r="G481" i="3"/>
  <c r="J481" i="3" s="1"/>
  <c r="N9" i="9"/>
  <c r="Q9" i="9" s="1"/>
  <c r="D640" i="4"/>
  <c r="N69" i="1"/>
  <c r="AK97" i="5"/>
  <c r="H27" i="3"/>
  <c r="H42" i="5"/>
  <c r="H45" i="5" s="1"/>
  <c r="J9" i="5"/>
  <c r="G448" i="3"/>
  <c r="J448" i="3" s="1"/>
  <c r="D590" i="4"/>
  <c r="L23" i="9"/>
  <c r="C137" i="1"/>
  <c r="D780" i="4"/>
  <c r="P22" i="9"/>
  <c r="G589" i="3"/>
  <c r="J589" i="3" s="1"/>
  <c r="G223" i="3"/>
  <c r="J223" i="3" s="1"/>
  <c r="F35" i="9"/>
  <c r="D284" i="4"/>
  <c r="G366" i="3"/>
  <c r="J366" i="3" s="1"/>
  <c r="D476" i="4"/>
  <c r="J35" i="9"/>
  <c r="C321" i="1"/>
  <c r="D349" i="4"/>
  <c r="G272" i="3"/>
  <c r="J272" i="3" s="1"/>
  <c r="G34" i="9"/>
  <c r="C324" i="1"/>
  <c r="C366" i="5"/>
  <c r="C369" i="5" s="1"/>
  <c r="C368" i="5" s="1"/>
  <c r="G293" i="3"/>
  <c r="H8" i="9"/>
  <c r="D387" i="4"/>
  <c r="K432" i="1"/>
  <c r="AB418" i="5"/>
  <c r="Z689" i="5"/>
  <c r="C138" i="1"/>
  <c r="D642" i="4"/>
  <c r="N10" i="9"/>
  <c r="G483" i="3"/>
  <c r="J483" i="3" s="1"/>
  <c r="G85" i="3"/>
  <c r="AL88" i="5"/>
  <c r="B32" i="9"/>
  <c r="D95" i="4"/>
  <c r="C80" i="1"/>
  <c r="D20" i="1"/>
  <c r="H474" i="5"/>
  <c r="M676" i="1"/>
  <c r="M675" i="1" s="1"/>
  <c r="L24" i="8" s="1"/>
  <c r="AH632" i="5"/>
  <c r="E311" i="1"/>
  <c r="E310" i="1" s="1"/>
  <c r="D14" i="8" s="1"/>
  <c r="J311" i="5"/>
  <c r="Y259" i="5"/>
  <c r="J250" i="1"/>
  <c r="J249" i="1" s="1"/>
  <c r="I13" i="8" s="1"/>
  <c r="C515" i="1"/>
  <c r="N576" i="1"/>
  <c r="N28" i="1" s="1"/>
  <c r="N586" i="1"/>
  <c r="C135" i="1"/>
  <c r="G551" i="3"/>
  <c r="J551" i="3" s="1"/>
  <c r="D730" i="4"/>
  <c r="O35" i="9"/>
  <c r="G457" i="3"/>
  <c r="J457" i="3" s="1"/>
  <c r="D599" i="4"/>
  <c r="L33" i="9"/>
  <c r="C195" i="1"/>
  <c r="D283" i="4"/>
  <c r="G222" i="3"/>
  <c r="J222" i="3" s="1"/>
  <c r="F21" i="9"/>
  <c r="K207" i="5"/>
  <c r="C132" i="1"/>
  <c r="N369" i="5"/>
  <c r="N370" i="5" s="1"/>
  <c r="C133" i="1"/>
  <c r="D19" i="1"/>
  <c r="C79" i="1"/>
  <c r="D725" i="4"/>
  <c r="O28" i="9"/>
  <c r="G541" i="3"/>
  <c r="J541" i="3" s="1"/>
  <c r="L14" i="9"/>
  <c r="D583" i="4"/>
  <c r="G441" i="3"/>
  <c r="J441" i="3" s="1"/>
  <c r="D536" i="4"/>
  <c r="G410" i="3"/>
  <c r="J410" i="3" s="1"/>
  <c r="K33" i="9"/>
  <c r="H18" i="3"/>
  <c r="C196" i="1"/>
  <c r="G30" i="9"/>
  <c r="G269" i="3"/>
  <c r="J269" i="3" s="1"/>
  <c r="D346" i="4"/>
  <c r="C455" i="1"/>
  <c r="G311" i="3"/>
  <c r="J311" i="3" s="1"/>
  <c r="H24" i="9"/>
  <c r="D405" i="4"/>
  <c r="Q421" i="5"/>
  <c r="Q420" i="5" s="1"/>
  <c r="D462" i="1"/>
  <c r="C462" i="1" s="1"/>
  <c r="D461" i="1"/>
  <c r="C461" i="1" s="1"/>
  <c r="G462" i="3"/>
  <c r="J462" i="3" s="1"/>
  <c r="L36" i="9"/>
  <c r="D604" i="4"/>
  <c r="C679" i="1"/>
  <c r="J39" i="1"/>
  <c r="C71" i="1"/>
  <c r="D11" i="1"/>
  <c r="N20" i="1"/>
  <c r="E29" i="1"/>
  <c r="C72" i="1"/>
  <c r="D676" i="1"/>
  <c r="G632" i="5"/>
  <c r="T313" i="5"/>
  <c r="G466" i="3"/>
  <c r="J466" i="3" s="1"/>
  <c r="L38" i="9"/>
  <c r="D608" i="4"/>
  <c r="AF313" i="5"/>
  <c r="D229" i="4"/>
  <c r="G185" i="3"/>
  <c r="J185" i="3" s="1"/>
  <c r="D38" i="9"/>
  <c r="C504" i="1"/>
  <c r="G437" i="3"/>
  <c r="J437" i="3" s="1"/>
  <c r="L11" i="9"/>
  <c r="D579" i="4"/>
  <c r="C559" i="1"/>
  <c r="N38" i="1"/>
  <c r="D32" i="9"/>
  <c r="G178" i="3"/>
  <c r="J178" i="3" s="1"/>
  <c r="D222" i="4"/>
  <c r="J18" i="5"/>
  <c r="G29" i="5"/>
  <c r="C29" i="5"/>
  <c r="D18" i="1"/>
  <c r="C78" i="1"/>
  <c r="M250" i="1"/>
  <c r="M249" i="1" s="1"/>
  <c r="L13" i="8" s="1"/>
  <c r="AH259" i="5"/>
  <c r="J676" i="1"/>
  <c r="J675" i="1" s="1"/>
  <c r="I24" i="8" s="1"/>
  <c r="Y632" i="5"/>
  <c r="Z262" i="5"/>
  <c r="D285" i="4"/>
  <c r="G224" i="3"/>
  <c r="J224" i="3" s="1"/>
  <c r="F32" i="9"/>
  <c r="P151" i="5"/>
  <c r="G129" i="1"/>
  <c r="G128" i="1" s="1"/>
  <c r="F9" i="8" s="1"/>
  <c r="D719" i="4"/>
  <c r="G542" i="3"/>
  <c r="O24" i="9"/>
  <c r="E553" i="1"/>
  <c r="D20" i="8" s="1"/>
  <c r="G108" i="3"/>
  <c r="J108" i="3" s="1"/>
  <c r="C10" i="9"/>
  <c r="AL120" i="5"/>
  <c r="D136" i="4"/>
  <c r="W368" i="5"/>
  <c r="W688" i="5"/>
  <c r="G604" i="3"/>
  <c r="J604" i="3" s="1"/>
  <c r="D798" i="4"/>
  <c r="P40" i="9"/>
  <c r="C98" i="1"/>
  <c r="AC100" i="5"/>
  <c r="H13" i="1"/>
  <c r="D352" i="4"/>
  <c r="G37" i="9"/>
  <c r="G275" i="3"/>
  <c r="J275" i="3" s="1"/>
  <c r="W634" i="5"/>
  <c r="C511" i="1"/>
  <c r="M311" i="1"/>
  <c r="AH311" i="5"/>
  <c r="F553" i="1"/>
  <c r="E20" i="8" s="1"/>
  <c r="G218" i="3"/>
  <c r="J218" i="3" s="1"/>
  <c r="D279" i="4"/>
  <c r="F27" i="9"/>
  <c r="M742" i="1"/>
  <c r="C742" i="1" s="1"/>
  <c r="M745" i="1"/>
  <c r="C745" i="1" s="1"/>
  <c r="G201" i="3"/>
  <c r="J201" i="3" s="1"/>
  <c r="F11" i="9"/>
  <c r="D262" i="4"/>
  <c r="C510" i="1"/>
  <c r="C145" i="1"/>
  <c r="F15" i="9"/>
  <c r="G207" i="3"/>
  <c r="J207" i="3" s="1"/>
  <c r="D268" i="4"/>
  <c r="C338" i="1"/>
  <c r="G248" i="3"/>
  <c r="J248" i="3" s="1"/>
  <c r="G10" i="9"/>
  <c r="D325" i="4"/>
  <c r="C523" i="1"/>
  <c r="Q688" i="5"/>
  <c r="G393" i="3"/>
  <c r="J393" i="3" s="1"/>
  <c r="K16" i="9"/>
  <c r="D519" i="4"/>
  <c r="G446" i="3"/>
  <c r="J446" i="3" s="1"/>
  <c r="D588" i="4"/>
  <c r="L20" i="9"/>
  <c r="D29" i="1"/>
  <c r="C88" i="1"/>
  <c r="K14" i="1"/>
  <c r="M432" i="1"/>
  <c r="M431" i="1" s="1"/>
  <c r="L18" i="8" s="1"/>
  <c r="AH418" i="5"/>
  <c r="D39" i="5"/>
  <c r="I25" i="1"/>
  <c r="H16" i="3"/>
  <c r="P40" i="5"/>
  <c r="O42" i="5"/>
  <c r="S23" i="5"/>
  <c r="H15" i="1"/>
  <c r="D35" i="5"/>
  <c r="C70" i="1"/>
  <c r="D10" i="1"/>
  <c r="Y31" i="5"/>
  <c r="G17" i="1"/>
  <c r="N22" i="1"/>
  <c r="M40" i="1"/>
  <c r="I24" i="1"/>
  <c r="AK11" i="5"/>
  <c r="H35" i="1"/>
  <c r="N30" i="1"/>
  <c r="AE32" i="5"/>
  <c r="K29" i="1"/>
  <c r="H69" i="1"/>
  <c r="S97" i="5"/>
  <c r="M37" i="1"/>
  <c r="M39" i="5"/>
  <c r="M13" i="1"/>
  <c r="C97" i="5"/>
  <c r="G60" i="3"/>
  <c r="D70" i="4"/>
  <c r="AL63" i="5"/>
  <c r="B8" i="9"/>
  <c r="D97" i="5"/>
  <c r="H60" i="3"/>
  <c r="D15" i="5"/>
  <c r="D528" i="4"/>
  <c r="K22" i="9"/>
  <c r="G402" i="3"/>
  <c r="J402" i="3" s="1"/>
  <c r="AH18" i="5"/>
  <c r="C91" i="1"/>
  <c r="D32" i="1"/>
  <c r="K33" i="1"/>
  <c r="AH16" i="5"/>
  <c r="G67" i="3"/>
  <c r="D77" i="4"/>
  <c r="AL69" i="5"/>
  <c r="B16" i="9"/>
  <c r="C190" i="1"/>
  <c r="AL82" i="5"/>
  <c r="D88" i="4"/>
  <c r="B29" i="9"/>
  <c r="E29" i="9" s="1"/>
  <c r="G78" i="3"/>
  <c r="AE41" i="5"/>
  <c r="B22" i="9"/>
  <c r="AL77" i="5"/>
  <c r="D83" i="4"/>
  <c r="G73" i="3"/>
  <c r="D30" i="5"/>
  <c r="C75" i="1"/>
  <c r="D16" i="1"/>
  <c r="C41" i="5"/>
  <c r="G41" i="5"/>
  <c r="AE27" i="5"/>
  <c r="Z261" i="5"/>
  <c r="D418" i="5"/>
  <c r="H340" i="3"/>
  <c r="H373" i="3" s="1"/>
  <c r="D390" i="4"/>
  <c r="H11" i="9"/>
  <c r="G296" i="3"/>
  <c r="J296" i="3" s="1"/>
  <c r="G306" i="3"/>
  <c r="J306" i="3" s="1"/>
  <c r="H20" i="9"/>
  <c r="D400" i="4"/>
  <c r="G262" i="3"/>
  <c r="J262" i="3" s="1"/>
  <c r="D339" i="4"/>
  <c r="G24" i="9"/>
  <c r="D129" i="1"/>
  <c r="G151" i="5"/>
  <c r="G391" i="3"/>
  <c r="J391" i="3" s="1"/>
  <c r="D517" i="4"/>
  <c r="K12" i="9"/>
  <c r="G166" i="3"/>
  <c r="J166" i="3" s="1"/>
  <c r="D210" i="4"/>
  <c r="D23" i="9"/>
  <c r="AH205" i="5"/>
  <c r="M189" i="1"/>
  <c r="M188" i="1" s="1"/>
  <c r="L10" i="8" s="1"/>
  <c r="D199" i="4"/>
  <c r="G155" i="3"/>
  <c r="J155" i="3" s="1"/>
  <c r="D9" i="9"/>
  <c r="K37" i="9"/>
  <c r="D542" i="4"/>
  <c r="G416" i="3"/>
  <c r="J416" i="3" s="1"/>
  <c r="P686" i="5"/>
  <c r="G736" i="1"/>
  <c r="N25" i="1"/>
  <c r="C585" i="1"/>
  <c r="G23" i="1"/>
  <c r="K676" i="1"/>
  <c r="K675" i="1" s="1"/>
  <c r="J24" i="8" s="1"/>
  <c r="AB632" i="5"/>
  <c r="AC261" i="5"/>
  <c r="AK311" i="5"/>
  <c r="N311" i="1"/>
  <c r="N310" i="1" s="1"/>
  <c r="M14" i="8" s="1"/>
  <c r="Y311" i="5"/>
  <c r="J311" i="1"/>
  <c r="J310" i="1" s="1"/>
  <c r="I14" i="8" s="1"/>
  <c r="D416" i="4"/>
  <c r="G322" i="3"/>
  <c r="J322" i="3" s="1"/>
  <c r="H37" i="9"/>
  <c r="D263" i="4"/>
  <c r="G202" i="3"/>
  <c r="J202" i="3" s="1"/>
  <c r="F10" i="9"/>
  <c r="S151" i="5"/>
  <c r="H129" i="1"/>
  <c r="H128" i="1" s="1"/>
  <c r="G9" i="8" s="1"/>
  <c r="C268" i="1"/>
  <c r="C573" i="1"/>
  <c r="D789" i="4"/>
  <c r="P31" i="9"/>
  <c r="G595" i="3"/>
  <c r="J595" i="3" s="1"/>
  <c r="C276" i="1"/>
  <c r="C688" i="1"/>
  <c r="D334" i="4"/>
  <c r="G257" i="3"/>
  <c r="J257" i="3" s="1"/>
  <c r="G19" i="9"/>
  <c r="D8" i="9"/>
  <c r="D197" i="4"/>
  <c r="G153" i="3"/>
  <c r="C205" i="5"/>
  <c r="C208" i="5" s="1"/>
  <c r="K209" i="5" s="1"/>
  <c r="C277" i="1"/>
  <c r="F22" i="9"/>
  <c r="I22" i="9" s="1"/>
  <c r="G211" i="3"/>
  <c r="J211" i="3" s="1"/>
  <c r="D272" i="4"/>
  <c r="H757" i="1"/>
  <c r="H28" i="1" s="1"/>
  <c r="H768" i="1"/>
  <c r="C768" i="1" s="1"/>
  <c r="L42" i="5"/>
  <c r="J97" i="5"/>
  <c r="E69" i="1"/>
  <c r="J13" i="1"/>
  <c r="D598" i="4"/>
  <c r="G456" i="3"/>
  <c r="J456" i="3" s="1"/>
  <c r="L26" i="9"/>
  <c r="AI261" i="5"/>
  <c r="K395" i="1"/>
  <c r="K397" i="1"/>
  <c r="K36" i="1" s="1"/>
  <c r="D142" i="4"/>
  <c r="C15" i="9"/>
  <c r="G114" i="3"/>
  <c r="J114" i="3" s="1"/>
  <c r="AL126" i="5"/>
  <c r="C753" i="1"/>
  <c r="C274" i="1"/>
  <c r="AF527" i="5"/>
  <c r="AF526" i="5" s="1"/>
  <c r="AH524" i="5"/>
  <c r="C337" i="1"/>
  <c r="C513" i="1"/>
  <c r="C380" i="1"/>
  <c r="G259" i="3"/>
  <c r="J259" i="3" s="1"/>
  <c r="D336" i="4"/>
  <c r="G20" i="9"/>
  <c r="D371" i="1"/>
  <c r="G366" i="5"/>
  <c r="C388" i="1"/>
  <c r="G594" i="3"/>
  <c r="J594" i="3" s="1"/>
  <c r="D786" i="4"/>
  <c r="P29" i="9"/>
  <c r="G390" i="3"/>
  <c r="J390" i="3" s="1"/>
  <c r="K11" i="9"/>
  <c r="D516" i="4"/>
  <c r="D412" i="4"/>
  <c r="G318" i="3"/>
  <c r="J318" i="3" s="1"/>
  <c r="H32" i="9"/>
  <c r="N431" i="1"/>
  <c r="M18" i="8" s="1"/>
  <c r="AL127" i="5"/>
  <c r="G115" i="3"/>
  <c r="J115" i="3" s="1"/>
  <c r="C18" i="9"/>
  <c r="D143" i="4"/>
  <c r="F33" i="1"/>
  <c r="G18" i="1"/>
  <c r="D34" i="1"/>
  <c r="C94" i="1"/>
  <c r="G20" i="5"/>
  <c r="C20" i="5"/>
  <c r="I37" i="1"/>
  <c r="T261" i="5"/>
  <c r="T263" i="5"/>
  <c r="AF635" i="5"/>
  <c r="AF636" i="5" s="1"/>
  <c r="H314" i="5"/>
  <c r="W261" i="5"/>
  <c r="W263" i="5"/>
  <c r="G484" i="3"/>
  <c r="J484" i="3" s="1"/>
  <c r="N12" i="9"/>
  <c r="Q12" i="9" s="1"/>
  <c r="D643" i="4"/>
  <c r="D140" i="4"/>
  <c r="G112" i="3"/>
  <c r="J112" i="3" s="1"/>
  <c r="AL124" i="5"/>
  <c r="C16" i="9"/>
  <c r="C704" i="1"/>
  <c r="D265" i="4"/>
  <c r="G204" i="3"/>
  <c r="J204" i="3" s="1"/>
  <c r="F13" i="9"/>
  <c r="G371" i="1"/>
  <c r="G370" i="1" s="1"/>
  <c r="F15" i="8" s="1"/>
  <c r="P366" i="5"/>
  <c r="C13" i="9"/>
  <c r="AL123" i="5"/>
  <c r="D138" i="4"/>
  <c r="G110" i="3"/>
  <c r="J110" i="3" s="1"/>
  <c r="H688" i="5"/>
  <c r="J18" i="9"/>
  <c r="G351" i="3"/>
  <c r="J351" i="3" s="1"/>
  <c r="D461" i="4"/>
  <c r="N24" i="1"/>
  <c r="M33" i="1"/>
  <c r="D275" i="4"/>
  <c r="G214" i="3"/>
  <c r="J214" i="3" s="1"/>
  <c r="F24" i="9"/>
  <c r="C560" i="1"/>
  <c r="C516" i="1"/>
  <c r="G580" i="3"/>
  <c r="J580" i="3" s="1"/>
  <c r="P16" i="9"/>
  <c r="D774" i="4"/>
  <c r="C151" i="1"/>
  <c r="G300" i="3"/>
  <c r="J300" i="3" s="1"/>
  <c r="H14" i="9"/>
  <c r="D394" i="4"/>
  <c r="G361" i="3"/>
  <c r="J361" i="3" s="1"/>
  <c r="J26" i="9"/>
  <c r="D471" i="4"/>
  <c r="D220" i="4"/>
  <c r="D33" i="9"/>
  <c r="G176" i="3"/>
  <c r="J176" i="3" s="1"/>
  <c r="C334" i="1"/>
  <c r="J31" i="9"/>
  <c r="G363" i="3"/>
  <c r="J363" i="3" s="1"/>
  <c r="D473" i="4"/>
  <c r="S418" i="5"/>
  <c r="H432" i="1"/>
  <c r="AI368" i="5"/>
  <c r="C581" i="1"/>
  <c r="O11" i="9"/>
  <c r="G530" i="3"/>
  <c r="J530" i="3" s="1"/>
  <c r="D706" i="4"/>
  <c r="G11" i="5"/>
  <c r="C11" i="5"/>
  <c r="K159" i="1"/>
  <c r="K41" i="1" s="1"/>
  <c r="K160" i="1"/>
  <c r="C160" i="1" s="1"/>
  <c r="F13" i="1"/>
  <c r="H20" i="3"/>
  <c r="C682" i="1"/>
  <c r="G12" i="5"/>
  <c r="C12" i="5"/>
  <c r="G22" i="1"/>
  <c r="E635" i="5"/>
  <c r="E636" i="5" s="1"/>
  <c r="C583" i="1"/>
  <c r="C329" i="1"/>
  <c r="F311" i="1"/>
  <c r="F310" i="1" s="1"/>
  <c r="E14" i="8" s="1"/>
  <c r="M311" i="5"/>
  <c r="C379" i="1"/>
  <c r="C586" i="1"/>
  <c r="K19" i="9"/>
  <c r="G398" i="3"/>
  <c r="J398" i="3" s="1"/>
  <c r="D524" i="4"/>
  <c r="C574" i="1"/>
  <c r="G741" i="1"/>
  <c r="C741" i="1" s="1"/>
  <c r="G739" i="1"/>
  <c r="C739" i="1" s="1"/>
  <c r="L13" i="9"/>
  <c r="G439" i="3"/>
  <c r="J439" i="3" s="1"/>
  <c r="D581" i="4"/>
  <c r="E18" i="1"/>
  <c r="B18" i="9"/>
  <c r="G69" i="3"/>
  <c r="D79" i="4"/>
  <c r="AL72" i="5"/>
  <c r="AF262" i="5"/>
  <c r="S632" i="5"/>
  <c r="H676" i="1"/>
  <c r="H675" i="1" s="1"/>
  <c r="G24" i="8" s="1"/>
  <c r="T473" i="5"/>
  <c r="W636" i="5"/>
  <c r="N634" i="5"/>
  <c r="O17" i="9"/>
  <c r="D713" i="4"/>
  <c r="G536" i="3"/>
  <c r="J536" i="3" s="1"/>
  <c r="H13" i="9"/>
  <c r="D392" i="4"/>
  <c r="G298" i="3"/>
  <c r="J298" i="3" s="1"/>
  <c r="J524" i="5"/>
  <c r="H527" i="5"/>
  <c r="H526" i="5" s="1"/>
  <c r="D200" i="4"/>
  <c r="G156" i="3"/>
  <c r="J156" i="3" s="1"/>
  <c r="D11" i="9"/>
  <c r="K447" i="1"/>
  <c r="K21" i="1" s="1"/>
  <c r="K453" i="1"/>
  <c r="K30" i="1" s="1"/>
  <c r="C438" i="1"/>
  <c r="C627" i="1"/>
  <c r="C521" i="1"/>
  <c r="T421" i="5"/>
  <c r="H15" i="9"/>
  <c r="G302" i="3"/>
  <c r="J302" i="3" s="1"/>
  <c r="D396" i="4"/>
  <c r="M16" i="1"/>
  <c r="C38" i="5"/>
  <c r="G38" i="5"/>
  <c r="AE9" i="5"/>
  <c r="AC42" i="5"/>
  <c r="G30" i="1"/>
  <c r="S14" i="5"/>
  <c r="K474" i="5"/>
  <c r="G342" i="3"/>
  <c r="J342" i="3" s="1"/>
  <c r="J10" i="9"/>
  <c r="D452" i="4"/>
  <c r="K262" i="5"/>
  <c r="K263" i="5" s="1"/>
  <c r="C642" i="1"/>
  <c r="E40" i="1"/>
  <c r="C269" i="1"/>
  <c r="D31" i="9"/>
  <c r="G177" i="3"/>
  <c r="J177" i="3" s="1"/>
  <c r="D221" i="4"/>
  <c r="N22" i="9"/>
  <c r="G492" i="3"/>
  <c r="J492" i="3" s="1"/>
  <c r="D651" i="4"/>
  <c r="D255" i="1"/>
  <c r="C255" i="1" s="1"/>
  <c r="D252" i="1"/>
  <c r="C252" i="1" s="1"/>
  <c r="M15" i="1"/>
  <c r="C27" i="9"/>
  <c r="G122" i="3"/>
  <c r="J122" i="3" s="1"/>
  <c r="AL138" i="5"/>
  <c r="D150" i="4"/>
  <c r="C630" i="1"/>
  <c r="C313" i="1"/>
  <c r="D686" i="5"/>
  <c r="L687" i="5" s="1"/>
  <c r="H572" i="3"/>
  <c r="H605" i="3" s="1"/>
  <c r="G451" i="3"/>
  <c r="J451" i="3" s="1"/>
  <c r="L27" i="9"/>
  <c r="D593" i="4"/>
  <c r="D342" i="4"/>
  <c r="G265" i="3"/>
  <c r="J265" i="3" s="1"/>
  <c r="G21" i="9"/>
  <c r="C499" i="1"/>
  <c r="O16" i="9"/>
  <c r="D711" i="4"/>
  <c r="G532" i="3"/>
  <c r="J532" i="3" s="1"/>
  <c r="C565" i="1"/>
  <c r="G79" i="3"/>
  <c r="D89" i="4"/>
  <c r="B30" i="9"/>
  <c r="AL81" i="5"/>
  <c r="H32" i="3"/>
  <c r="M19" i="1"/>
  <c r="J38" i="1"/>
  <c r="K19" i="1"/>
  <c r="K31" i="1"/>
  <c r="AF421" i="5"/>
  <c r="N33" i="1"/>
  <c r="C17" i="5"/>
  <c r="G17" i="5"/>
  <c r="E17" i="1"/>
  <c r="C686" i="5"/>
  <c r="P8" i="9"/>
  <c r="G572" i="3"/>
  <c r="D766" i="4"/>
  <c r="D16" i="5"/>
  <c r="H10" i="1"/>
  <c r="M38" i="1"/>
  <c r="H21" i="1"/>
  <c r="F37" i="1"/>
  <c r="H35" i="3"/>
  <c r="AL64" i="5"/>
  <c r="G61" i="3"/>
  <c r="D71" i="4"/>
  <c r="B9" i="9"/>
  <c r="L41" i="1"/>
  <c r="G11" i="1"/>
  <c r="M10" i="1"/>
  <c r="F41" i="1"/>
  <c r="E35" i="1"/>
  <c r="K100" i="5"/>
  <c r="V22" i="5"/>
  <c r="S35" i="5"/>
  <c r="H13" i="3"/>
  <c r="J24" i="1"/>
  <c r="I39" i="1"/>
  <c r="F15" i="1"/>
  <c r="D165" i="4"/>
  <c r="C37" i="9"/>
  <c r="AL147" i="5"/>
  <c r="G137" i="3"/>
  <c r="J137" i="3" s="1"/>
  <c r="S9" i="5"/>
  <c r="Q42" i="5"/>
  <c r="Q45" i="5" s="1"/>
  <c r="E31" i="1"/>
  <c r="L17" i="1"/>
  <c r="H39" i="1"/>
  <c r="E42" i="5"/>
  <c r="E45" i="5" s="1"/>
  <c r="G9" i="5"/>
  <c r="C9" i="5"/>
  <c r="H14" i="3"/>
  <c r="I36" i="1"/>
  <c r="E20" i="1"/>
  <c r="C398" i="1"/>
  <c r="AL87" i="5"/>
  <c r="D92" i="4"/>
  <c r="B33" i="9"/>
  <c r="G82" i="3"/>
  <c r="I10" i="1"/>
  <c r="C76" i="1"/>
  <c r="D15" i="1"/>
  <c r="G154" i="3"/>
  <c r="J154" i="3" s="1"/>
  <c r="D198" i="4"/>
  <c r="D10" i="9"/>
  <c r="C257" i="1"/>
  <c r="L40" i="1"/>
  <c r="S40" i="5"/>
  <c r="L10" i="1"/>
  <c r="G90" i="3"/>
  <c r="D100" i="4"/>
  <c r="B40" i="9"/>
  <c r="E40" i="9" s="1"/>
  <c r="AL95" i="5"/>
  <c r="L16" i="1"/>
  <c r="D149" i="4"/>
  <c r="G121" i="3"/>
  <c r="J121" i="3" s="1"/>
  <c r="AL133" i="5"/>
  <c r="C23" i="9"/>
  <c r="D527" i="4"/>
  <c r="K23" i="9"/>
  <c r="G401" i="3"/>
  <c r="J401" i="3" s="1"/>
  <c r="Z473" i="5"/>
  <c r="C151" i="5"/>
  <c r="C8" i="9"/>
  <c r="D134" i="4"/>
  <c r="G106" i="3"/>
  <c r="AL118" i="5"/>
  <c r="D661" i="4"/>
  <c r="N31" i="9"/>
  <c r="G502" i="3"/>
  <c r="J502" i="3" s="1"/>
  <c r="AF207" i="5"/>
  <c r="C191" i="1"/>
  <c r="G392" i="3"/>
  <c r="J392" i="3" s="1"/>
  <c r="K13" i="9"/>
  <c r="D518" i="4"/>
  <c r="V686" i="5"/>
  <c r="I736" i="1"/>
  <c r="I735" i="1" s="1"/>
  <c r="H25" i="8" s="1"/>
  <c r="J11" i="1"/>
  <c r="E736" i="1"/>
  <c r="E735" i="1" s="1"/>
  <c r="D25" i="8" s="1"/>
  <c r="J686" i="5"/>
  <c r="L23" i="1"/>
  <c r="G14" i="1"/>
  <c r="F29" i="1"/>
  <c r="V471" i="5"/>
  <c r="I493" i="1"/>
  <c r="I492" i="1" s="1"/>
  <c r="H19" i="8" s="1"/>
  <c r="D539" i="4"/>
  <c r="K32" i="9"/>
  <c r="G413" i="3"/>
  <c r="J413" i="3" s="1"/>
  <c r="C767" i="1"/>
  <c r="C253" i="1"/>
  <c r="K35" i="9"/>
  <c r="D538" i="4"/>
  <c r="G412" i="3"/>
  <c r="J412" i="3" s="1"/>
  <c r="N37" i="1"/>
  <c r="D716" i="4"/>
  <c r="G538" i="3"/>
  <c r="J538" i="3" s="1"/>
  <c r="O20" i="9"/>
  <c r="F12" i="9"/>
  <c r="G203" i="3"/>
  <c r="J203" i="3" s="1"/>
  <c r="D264" i="4"/>
  <c r="K34" i="9"/>
  <c r="D540" i="4"/>
  <c r="G414" i="3"/>
  <c r="J414" i="3" s="1"/>
  <c r="Z208" i="5"/>
  <c r="C447" i="1"/>
  <c r="Q207" i="5"/>
  <c r="AI370" i="5"/>
  <c r="F34" i="9"/>
  <c r="I34" i="9" s="1"/>
  <c r="D287" i="4"/>
  <c r="G226" i="3"/>
  <c r="J226" i="3" s="1"/>
  <c r="C143" i="1"/>
  <c r="AC420" i="5"/>
  <c r="G490" i="3"/>
  <c r="J490" i="3" s="1"/>
  <c r="N17" i="9"/>
  <c r="D649" i="4"/>
  <c r="G268" i="3"/>
  <c r="J268" i="3" s="1"/>
  <c r="D345" i="4"/>
  <c r="G25" i="9"/>
  <c r="AI42" i="5"/>
  <c r="AK9" i="5"/>
  <c r="D11" i="5"/>
  <c r="C260" i="1"/>
  <c r="G471" i="5"/>
  <c r="D493" i="1"/>
  <c r="J27" i="9"/>
  <c r="G359" i="3"/>
  <c r="J359" i="3" s="1"/>
  <c r="D469" i="4"/>
  <c r="M553" i="1"/>
  <c r="L20" i="8" s="1"/>
  <c r="Z526" i="5"/>
  <c r="G544" i="3"/>
  <c r="J544" i="3" s="1"/>
  <c r="O27" i="9"/>
  <c r="D721" i="4"/>
  <c r="G169" i="3"/>
  <c r="J169" i="3" s="1"/>
  <c r="D28" i="9"/>
  <c r="D213" i="4"/>
  <c r="C437" i="1"/>
  <c r="G598" i="3"/>
  <c r="J598" i="3" s="1"/>
  <c r="D793" i="4"/>
  <c r="P35" i="9"/>
  <c r="J579" i="1"/>
  <c r="J32" i="1" s="1"/>
  <c r="J580" i="1"/>
  <c r="C580" i="1" s="1"/>
  <c r="G310" i="3"/>
  <c r="J310" i="3" s="1"/>
  <c r="D404" i="4"/>
  <c r="H28" i="9"/>
  <c r="C758" i="1"/>
  <c r="C496" i="1"/>
  <c r="C396" i="1"/>
  <c r="AI420" i="5"/>
  <c r="AA687" i="5"/>
  <c r="G546" i="3"/>
  <c r="J546" i="3" s="1"/>
  <c r="O26" i="9"/>
  <c r="D722" i="4"/>
  <c r="M21" i="1"/>
  <c r="G394" i="3"/>
  <c r="J394" i="3" s="1"/>
  <c r="D520" i="4"/>
  <c r="K14" i="9"/>
  <c r="M32" i="5"/>
  <c r="G34" i="5"/>
  <c r="C34" i="5"/>
  <c r="G71" i="3"/>
  <c r="AL74" i="5"/>
  <c r="D81" i="4"/>
  <c r="B19" i="9"/>
  <c r="I31" i="1"/>
  <c r="I250" i="1"/>
  <c r="I249" i="1" s="1"/>
  <c r="H13" i="8" s="1"/>
  <c r="H16" i="8" s="1"/>
  <c r="V259" i="5"/>
  <c r="N636" i="5"/>
  <c r="C619" i="1"/>
  <c r="D269" i="4"/>
  <c r="G208" i="3"/>
  <c r="J208" i="3" s="1"/>
  <c r="F17" i="9"/>
  <c r="C211" i="1"/>
  <c r="P38" i="9"/>
  <c r="D796" i="4"/>
  <c r="G602" i="3"/>
  <c r="J602" i="3" s="1"/>
  <c r="AF420" i="5"/>
  <c r="I189" i="1"/>
  <c r="I188" i="1" s="1"/>
  <c r="H10" i="8" s="1"/>
  <c r="V205" i="5"/>
  <c r="M686" i="5"/>
  <c r="F736" i="1"/>
  <c r="F735" i="1" s="1"/>
  <c r="E25" i="8" s="1"/>
  <c r="E26" i="1"/>
  <c r="C272" i="1"/>
  <c r="N420" i="5"/>
  <c r="M27" i="1"/>
  <c r="AC688" i="5"/>
  <c r="AD687" i="5"/>
  <c r="J25" i="1"/>
  <c r="C443" i="1"/>
  <c r="L764" i="1"/>
  <c r="L37" i="1" s="1"/>
  <c r="L755" i="1"/>
  <c r="L31" i="1" s="1"/>
  <c r="C265" i="1"/>
  <c r="G174" i="3"/>
  <c r="J174" i="3" s="1"/>
  <c r="D218" i="4"/>
  <c r="D27" i="9"/>
  <c r="P259" i="5"/>
  <c r="G250" i="1"/>
  <c r="G249" i="1" s="1"/>
  <c r="F13" i="8" s="1"/>
  <c r="F16" i="8" s="1"/>
  <c r="C686" i="1"/>
  <c r="C343" i="1"/>
  <c r="E314" i="5"/>
  <c r="E313" i="5" s="1"/>
  <c r="C744" i="1"/>
  <c r="C554" i="1"/>
  <c r="D553" i="1"/>
  <c r="C20" i="8" s="1"/>
  <c r="L15" i="9"/>
  <c r="G442" i="3"/>
  <c r="J442" i="3" s="1"/>
  <c r="D584" i="4"/>
  <c r="L32" i="9"/>
  <c r="G459" i="3"/>
  <c r="J459" i="3" s="1"/>
  <c r="D601" i="4"/>
  <c r="G128" i="3"/>
  <c r="J128" i="3" s="1"/>
  <c r="AL136" i="5"/>
  <c r="C30" i="9"/>
  <c r="D156" i="4"/>
  <c r="C378" i="1"/>
  <c r="C212" i="1"/>
  <c r="C315" i="1"/>
  <c r="C214" i="1"/>
  <c r="C764" i="1"/>
  <c r="G36" i="1"/>
  <c r="C21" i="5"/>
  <c r="G21" i="5"/>
  <c r="D72" i="4"/>
  <c r="AL65" i="5"/>
  <c r="B10" i="9"/>
  <c r="G62" i="3"/>
  <c r="I23" i="1"/>
  <c r="I34" i="1"/>
  <c r="D709" i="4"/>
  <c r="O14" i="9"/>
  <c r="G533" i="3"/>
  <c r="J533" i="3" s="1"/>
  <c r="D73" i="4"/>
  <c r="G63" i="3"/>
  <c r="AL66" i="5"/>
  <c r="B11" i="9"/>
  <c r="E11" i="9" s="1"/>
  <c r="C375" i="1"/>
  <c r="G28" i="9"/>
  <c r="G264" i="3"/>
  <c r="J264" i="3" s="1"/>
  <c r="D341" i="4"/>
  <c r="Z153" i="5"/>
  <c r="D395" i="4"/>
  <c r="H21" i="9"/>
  <c r="G301" i="3"/>
  <c r="J301" i="3" s="1"/>
  <c r="G464" i="3"/>
  <c r="J464" i="3" s="1"/>
  <c r="D606" i="4"/>
  <c r="L40" i="9"/>
  <c r="D144" i="4"/>
  <c r="AL128" i="5"/>
  <c r="C17" i="9"/>
  <c r="G116" i="3"/>
  <c r="J116" i="3" s="1"/>
  <c r="H38" i="9"/>
  <c r="D418" i="4"/>
  <c r="G324" i="3"/>
  <c r="J324" i="3" s="1"/>
  <c r="L26" i="1"/>
  <c r="C737" i="1"/>
  <c r="P19" i="5"/>
  <c r="H33" i="1"/>
  <c r="G35" i="5"/>
  <c r="C35" i="5"/>
  <c r="Q635" i="5"/>
  <c r="Q636" i="5" s="1"/>
  <c r="H456" i="1"/>
  <c r="H32" i="1" s="1"/>
  <c r="H459" i="1"/>
  <c r="C459" i="1" s="1"/>
  <c r="Z314" i="5"/>
  <c r="J129" i="1"/>
  <c r="J128" i="1" s="1"/>
  <c r="I9" i="8" s="1"/>
  <c r="Y151" i="5"/>
  <c r="L31" i="9"/>
  <c r="D600" i="4"/>
  <c r="G458" i="3"/>
  <c r="J458" i="3" s="1"/>
  <c r="D582" i="4"/>
  <c r="G440" i="3"/>
  <c r="J440" i="3" s="1"/>
  <c r="L16" i="9"/>
  <c r="C390" i="1"/>
  <c r="C684" i="1"/>
  <c r="C376" i="1"/>
  <c r="C192" i="1"/>
  <c r="G415" i="3"/>
  <c r="J415" i="3" s="1"/>
  <c r="D541" i="4"/>
  <c r="K36" i="9"/>
  <c r="AI580" i="5"/>
  <c r="C747" i="1"/>
  <c r="V418" i="5"/>
  <c r="I432" i="1"/>
  <c r="I431" i="1" s="1"/>
  <c r="H18" i="8" s="1"/>
  <c r="AL92" i="5"/>
  <c r="G89" i="3"/>
  <c r="D99" i="4"/>
  <c r="B37" i="9"/>
  <c r="L69" i="1"/>
  <c r="AE97" i="5"/>
  <c r="P31" i="5"/>
  <c r="H40" i="3"/>
  <c r="K23" i="1"/>
  <c r="F493" i="1"/>
  <c r="F492" i="1" s="1"/>
  <c r="E19" i="8" s="1"/>
  <c r="M471" i="5"/>
  <c r="C434" i="1"/>
  <c r="F250" i="1"/>
  <c r="F249" i="1" s="1"/>
  <c r="E13" i="8" s="1"/>
  <c r="E16" i="8" s="1"/>
  <c r="M259" i="5"/>
  <c r="AF154" i="5"/>
  <c r="AF153" i="5" s="1"/>
  <c r="N34" i="9"/>
  <c r="G507" i="3"/>
  <c r="J507" i="3" s="1"/>
  <c r="D666" i="4"/>
  <c r="H548" i="3"/>
  <c r="H31" i="3" s="1"/>
  <c r="H542" i="3"/>
  <c r="H26" i="3" s="1"/>
  <c r="C702" i="1"/>
  <c r="C213" i="1"/>
  <c r="G495" i="3"/>
  <c r="J495" i="3" s="1"/>
  <c r="N28" i="9"/>
  <c r="D654" i="4"/>
  <c r="C271" i="1"/>
  <c r="F687" i="5"/>
  <c r="P28" i="9"/>
  <c r="G590" i="3"/>
  <c r="J590" i="3" s="1"/>
  <c r="D788" i="4"/>
  <c r="C685" i="1"/>
  <c r="AH19" i="5"/>
  <c r="D18" i="5"/>
  <c r="Y19" i="5"/>
  <c r="G27" i="1"/>
  <c r="D40" i="5"/>
  <c r="AL71" i="5"/>
  <c r="D78" i="4"/>
  <c r="G68" i="3"/>
  <c r="B15" i="9"/>
  <c r="E15" i="9" s="1"/>
  <c r="E689" i="5"/>
  <c r="C22" i="5"/>
  <c r="G22" i="5"/>
  <c r="N14" i="1"/>
  <c r="J15" i="1"/>
  <c r="I35" i="1"/>
  <c r="AH30" i="5"/>
  <c r="E13" i="1"/>
  <c r="D21" i="5"/>
  <c r="C10" i="5"/>
  <c r="G10" i="5"/>
  <c r="P11" i="5"/>
  <c r="G28" i="1"/>
  <c r="M40" i="5"/>
  <c r="J35" i="5"/>
  <c r="M9" i="5"/>
  <c r="K42" i="5"/>
  <c r="K45" i="5" s="1"/>
  <c r="Z99" i="5"/>
  <c r="P34" i="9"/>
  <c r="D791" i="4"/>
  <c r="G599" i="3"/>
  <c r="J599" i="3" s="1"/>
  <c r="D14" i="5"/>
  <c r="AI99" i="5"/>
  <c r="D30" i="1"/>
  <c r="C90" i="1"/>
  <c r="L13" i="1"/>
  <c r="Q100" i="5"/>
  <c r="Q99" i="5" s="1"/>
  <c r="L36" i="1"/>
  <c r="I18" i="1"/>
  <c r="D13" i="5"/>
  <c r="D414" i="4"/>
  <c r="G320" i="3"/>
  <c r="J320" i="3" s="1"/>
  <c r="H35" i="9"/>
  <c r="J35" i="1"/>
  <c r="G87" i="3"/>
  <c r="D97" i="4"/>
  <c r="B36" i="9"/>
  <c r="AL91" i="5"/>
  <c r="N17" i="1"/>
  <c r="C15" i="5"/>
  <c r="G15" i="5"/>
  <c r="H33" i="3"/>
  <c r="G206" i="3"/>
  <c r="J206" i="3" s="1"/>
  <c r="F14" i="9"/>
  <c r="D267" i="4"/>
  <c r="I30" i="1"/>
  <c r="E41" i="1"/>
  <c r="C99" i="1"/>
  <c r="D40" i="1"/>
  <c r="AE16" i="5"/>
  <c r="G362" i="3"/>
  <c r="J362" i="3" s="1"/>
  <c r="D472" i="4"/>
  <c r="J30" i="9"/>
  <c r="D274" i="4"/>
  <c r="G213" i="3"/>
  <c r="J213" i="3" s="1"/>
  <c r="F28" i="9"/>
  <c r="J493" i="1"/>
  <c r="J492" i="1" s="1"/>
  <c r="I19" i="8" s="1"/>
  <c r="Y471" i="5"/>
  <c r="Z313" i="5"/>
  <c r="E153" i="5"/>
  <c r="G276" i="3"/>
  <c r="J276" i="3" s="1"/>
  <c r="D353" i="4"/>
  <c r="G38" i="9"/>
  <c r="K17" i="9"/>
  <c r="G397" i="3"/>
  <c r="J397" i="3" s="1"/>
  <c r="D523" i="4"/>
  <c r="D668" i="4"/>
  <c r="N37" i="9"/>
  <c r="G509" i="3"/>
  <c r="J509" i="3" s="1"/>
  <c r="G407" i="3"/>
  <c r="J407" i="3" s="1"/>
  <c r="D533" i="4"/>
  <c r="K27" i="9"/>
  <c r="AL129" i="5"/>
  <c r="C19" i="9"/>
  <c r="G117" i="3"/>
  <c r="J117" i="3" s="1"/>
  <c r="D145" i="4"/>
  <c r="J614" i="1"/>
  <c r="I23" i="8" s="1"/>
  <c r="L382" i="1"/>
  <c r="L19" i="1" s="1"/>
  <c r="L377" i="1"/>
  <c r="L15" i="1" s="1"/>
  <c r="L20" i="1"/>
  <c r="G585" i="3"/>
  <c r="J585" i="3" s="1"/>
  <c r="D787" i="4"/>
  <c r="P30" i="9"/>
  <c r="D208" i="4"/>
  <c r="G164" i="3"/>
  <c r="J164" i="3" s="1"/>
  <c r="D19" i="9"/>
  <c r="E581" i="5"/>
  <c r="G578" i="5"/>
  <c r="M327" i="1"/>
  <c r="M26" i="1" s="1"/>
  <c r="M330" i="1"/>
  <c r="C330" i="1" s="1"/>
  <c r="D458" i="4"/>
  <c r="G348" i="3"/>
  <c r="J348" i="3" s="1"/>
  <c r="J15" i="9"/>
  <c r="Y686" i="5"/>
  <c r="J736" i="1"/>
  <c r="J735" i="1" s="1"/>
  <c r="I25" i="8" s="1"/>
  <c r="T688" i="5"/>
  <c r="AL131" i="5"/>
  <c r="C21" i="9"/>
  <c r="G118" i="3"/>
  <c r="J118" i="3" s="1"/>
  <c r="D146" i="4"/>
  <c r="K69" i="1"/>
  <c r="AB97" i="5"/>
  <c r="G182" i="3"/>
  <c r="J182" i="3" s="1"/>
  <c r="D36" i="9"/>
  <c r="D226" i="4"/>
  <c r="K386" i="1"/>
  <c r="K22" i="1" s="1"/>
  <c r="K391" i="1"/>
  <c r="C391" i="1" s="1"/>
  <c r="G482" i="3"/>
  <c r="J482" i="3" s="1"/>
  <c r="N11" i="9"/>
  <c r="Q11" i="9" s="1"/>
  <c r="D641" i="4"/>
  <c r="C318" i="1"/>
  <c r="C194" i="1"/>
  <c r="G603" i="3"/>
  <c r="J603" i="3" s="1"/>
  <c r="D797" i="4"/>
  <c r="P39" i="9"/>
  <c r="AL134" i="5"/>
  <c r="C28" i="9"/>
  <c r="G123" i="3"/>
  <c r="J123" i="3" s="1"/>
  <c r="D151" i="4"/>
  <c r="W526" i="5"/>
  <c r="I19" i="1"/>
  <c r="K189" i="1"/>
  <c r="K188" i="1" s="1"/>
  <c r="J10" i="8" s="1"/>
  <c r="AB205" i="5"/>
  <c r="D465" i="4"/>
  <c r="G355" i="3"/>
  <c r="J355" i="3" s="1"/>
  <c r="J22" i="9"/>
  <c r="M22" i="9" s="1"/>
  <c r="N15" i="9"/>
  <c r="G488" i="3"/>
  <c r="J488" i="3" s="1"/>
  <c r="D647" i="4"/>
  <c r="N371" i="1"/>
  <c r="N370" i="1" s="1"/>
  <c r="M15" i="8" s="1"/>
  <c r="AK366" i="5"/>
  <c r="T368" i="5"/>
  <c r="AL132" i="5"/>
  <c r="C22" i="9"/>
  <c r="D148" i="4"/>
  <c r="G120" i="3"/>
  <c r="J120" i="3" s="1"/>
  <c r="D207" i="4"/>
  <c r="G163" i="3"/>
  <c r="J163" i="3" s="1"/>
  <c r="D18" i="9"/>
  <c r="N11" i="1"/>
  <c r="AE418" i="5"/>
  <c r="L432" i="1"/>
  <c r="L431" i="1" s="1"/>
  <c r="K18" i="8" s="1"/>
  <c r="G295" i="3"/>
  <c r="J295" i="3" s="1"/>
  <c r="D389" i="4"/>
  <c r="H10" i="9"/>
  <c r="C333" i="1"/>
  <c r="K37" i="1"/>
  <c r="H11" i="3"/>
  <c r="D658" i="4"/>
  <c r="N30" i="9"/>
  <c r="G499" i="3"/>
  <c r="J499" i="3" s="1"/>
  <c r="I38" i="1"/>
  <c r="F18" i="9"/>
  <c r="D270" i="4"/>
  <c r="G209" i="3"/>
  <c r="J209" i="3" s="1"/>
  <c r="K8" i="9"/>
  <c r="G387" i="3"/>
  <c r="D513" i="4"/>
  <c r="C471" i="5"/>
  <c r="C474" i="5" s="1"/>
  <c r="AC475" i="5" s="1"/>
  <c r="AC314" i="5"/>
  <c r="AC313" i="5" s="1"/>
  <c r="C436" i="1"/>
  <c r="G129" i="3"/>
  <c r="J129" i="3" s="1"/>
  <c r="AL141" i="5"/>
  <c r="C31" i="9"/>
  <c r="D157" i="4"/>
  <c r="C501" i="1"/>
  <c r="C451" i="1"/>
  <c r="C620" i="1"/>
  <c r="D602" i="4"/>
  <c r="G460" i="3"/>
  <c r="J460" i="3" s="1"/>
  <c r="L35" i="9"/>
  <c r="G215" i="3"/>
  <c r="J215" i="3" s="1"/>
  <c r="D276" i="4"/>
  <c r="F20" i="9"/>
  <c r="C205" i="1"/>
  <c r="G345" i="3"/>
  <c r="J345" i="3" s="1"/>
  <c r="D455" i="4"/>
  <c r="J13" i="9"/>
  <c r="M13" i="9" s="1"/>
  <c r="C762" i="1"/>
  <c r="C706" i="1"/>
  <c r="N368" i="5"/>
  <c r="AC368" i="5"/>
  <c r="AC370" i="5"/>
  <c r="K26" i="9"/>
  <c r="D532" i="4"/>
  <c r="G406" i="3"/>
  <c r="J406" i="3" s="1"/>
  <c r="G504" i="3"/>
  <c r="J504" i="3" s="1"/>
  <c r="N32" i="9"/>
  <c r="D663" i="4"/>
  <c r="C690" i="1"/>
  <c r="V27" i="5"/>
  <c r="N32" i="1"/>
  <c r="H31" i="1"/>
  <c r="N34" i="1"/>
  <c r="C193" i="1"/>
  <c r="G497" i="3"/>
  <c r="J497" i="3" s="1"/>
  <c r="D656" i="4"/>
  <c r="N29" i="9"/>
  <c r="C524" i="1"/>
  <c r="G676" i="1"/>
  <c r="G675" i="1" s="1"/>
  <c r="F24" i="8" s="1"/>
  <c r="P632" i="5"/>
  <c r="Q153" i="5"/>
  <c r="C259" i="1"/>
  <c r="D219" i="4"/>
  <c r="G175" i="3"/>
  <c r="J175" i="3" s="1"/>
  <c r="D25" i="9"/>
  <c r="C766" i="1"/>
  <c r="AH578" i="5"/>
  <c r="AF581" i="5"/>
  <c r="Y418" i="5"/>
  <c r="J432" i="1"/>
  <c r="J431" i="1" s="1"/>
  <c r="I18" i="8" s="1"/>
  <c r="K689" i="5"/>
  <c r="C317" i="1"/>
  <c r="G221" i="3"/>
  <c r="J221" i="3" s="1"/>
  <c r="F31" i="9"/>
  <c r="I31" i="9" s="1"/>
  <c r="D282" i="4"/>
  <c r="O38" i="9"/>
  <c r="G558" i="3"/>
  <c r="J558" i="3" s="1"/>
  <c r="D733" i="4"/>
  <c r="AE24" i="5"/>
  <c r="D211" i="4"/>
  <c r="G167" i="3"/>
  <c r="J167" i="3" s="1"/>
  <c r="D20" i="9"/>
  <c r="N262" i="5"/>
  <c r="N263" i="5" s="1"/>
  <c r="D712" i="4"/>
  <c r="O18" i="9"/>
  <c r="G535" i="3"/>
  <c r="J535" i="3" s="1"/>
  <c r="D652" i="4"/>
  <c r="G493" i="3"/>
  <c r="J493" i="3" s="1"/>
  <c r="N20" i="9"/>
  <c r="D311" i="1"/>
  <c r="G311" i="5"/>
  <c r="C204" i="1"/>
  <c r="G23" i="9"/>
  <c r="D337" i="4"/>
  <c r="G260" i="3"/>
  <c r="J260" i="3" s="1"/>
  <c r="D524" i="5"/>
  <c r="H434" i="3"/>
  <c r="H467" i="3" s="1"/>
  <c r="D224" i="4"/>
  <c r="G180" i="3"/>
  <c r="J180" i="3" s="1"/>
  <c r="D37" i="9"/>
  <c r="E527" i="5"/>
  <c r="E526" i="5" s="1"/>
  <c r="G524" i="5"/>
  <c r="C561" i="1"/>
  <c r="D578" i="4"/>
  <c r="G436" i="3"/>
  <c r="J436" i="3" s="1"/>
  <c r="L10" i="9"/>
  <c r="C761" i="1"/>
  <c r="G12" i="9"/>
  <c r="G250" i="3"/>
  <c r="J250" i="3" s="1"/>
  <c r="D327" i="4"/>
  <c r="D266" i="4"/>
  <c r="F16" i="9"/>
  <c r="G205" i="3"/>
  <c r="J205" i="3" s="1"/>
  <c r="H581" i="5"/>
  <c r="H580" i="5" s="1"/>
  <c r="J578" i="5"/>
  <c r="D603" i="4"/>
  <c r="L34" i="9"/>
  <c r="G461" i="3"/>
  <c r="J461" i="3" s="1"/>
  <c r="C746" i="1"/>
  <c r="K581" i="5"/>
  <c r="K580" i="5" s="1"/>
  <c r="M578" i="5"/>
  <c r="G600" i="3"/>
  <c r="J600" i="3" s="1"/>
  <c r="D794" i="4"/>
  <c r="P36" i="9"/>
  <c r="C645" i="1"/>
  <c r="AI689" i="5"/>
  <c r="C441" i="1"/>
  <c r="C82" i="1"/>
  <c r="N35" i="9"/>
  <c r="Q35" i="9" s="1"/>
  <c r="D665" i="4"/>
  <c r="G506" i="3"/>
  <c r="J506" i="3" s="1"/>
  <c r="J20" i="1"/>
  <c r="H30" i="3"/>
  <c r="J26" i="1"/>
  <c r="H14" i="1"/>
  <c r="L676" i="1"/>
  <c r="L675" i="1" s="1"/>
  <c r="K24" i="8" s="1"/>
  <c r="AE632" i="5"/>
  <c r="C159" i="1"/>
  <c r="C509" i="1"/>
  <c r="H12" i="9"/>
  <c r="D391" i="4"/>
  <c r="G297" i="3"/>
  <c r="J297" i="3" s="1"/>
  <c r="O33" i="9"/>
  <c r="D729" i="4"/>
  <c r="G550" i="3"/>
  <c r="J550" i="3" s="1"/>
  <c r="C569" i="1"/>
  <c r="G18" i="9"/>
  <c r="D332" i="4"/>
  <c r="G255" i="3"/>
  <c r="J255" i="3" s="1"/>
  <c r="I553" i="1"/>
  <c r="H20" i="8" s="1"/>
  <c r="C139" i="1"/>
  <c r="D653" i="4"/>
  <c r="N23" i="9"/>
  <c r="Q23" i="9" s="1"/>
  <c r="G494" i="3"/>
  <c r="J494" i="3" s="1"/>
  <c r="C402" i="1"/>
  <c r="N581" i="5"/>
  <c r="P578" i="5"/>
  <c r="G573" i="3"/>
  <c r="J573" i="3" s="1"/>
  <c r="P10" i="9"/>
  <c r="D768" i="4"/>
  <c r="G19" i="1"/>
  <c r="M19" i="5"/>
  <c r="F35" i="1"/>
  <c r="C95" i="1"/>
  <c r="D35" i="1"/>
  <c r="Q262" i="5"/>
  <c r="Q314" i="5"/>
  <c r="Q313" i="5" s="1"/>
  <c r="AC473" i="5"/>
  <c r="AB311" i="5"/>
  <c r="K311" i="1"/>
  <c r="K310" i="1" s="1"/>
  <c r="J14" i="8" s="1"/>
  <c r="W154" i="5"/>
  <c r="W153" i="5" s="1"/>
  <c r="C312" i="1"/>
  <c r="C577" i="1"/>
  <c r="C562" i="1"/>
  <c r="G312" i="3"/>
  <c r="J312" i="3" s="1"/>
  <c r="D406" i="4"/>
  <c r="H25" i="9"/>
  <c r="L39" i="9"/>
  <c r="D607" i="4"/>
  <c r="G465" i="3"/>
  <c r="J465" i="3" s="1"/>
  <c r="T154" i="5"/>
  <c r="T153" i="5" s="1"/>
  <c r="C582" i="1"/>
  <c r="C155" i="1"/>
  <c r="L18" i="9"/>
  <c r="D585" i="4"/>
  <c r="G443" i="3"/>
  <c r="J443" i="3" s="1"/>
  <c r="C147" i="1"/>
  <c r="D777" i="4"/>
  <c r="G583" i="3"/>
  <c r="J583" i="3" s="1"/>
  <c r="P19" i="9"/>
  <c r="K368" i="5"/>
  <c r="G317" i="3"/>
  <c r="J317" i="3" s="1"/>
  <c r="D411" i="4"/>
  <c r="H33" i="9"/>
  <c r="G183" i="3"/>
  <c r="J183" i="3" s="1"/>
  <c r="D227" i="4"/>
  <c r="D39" i="9"/>
  <c r="Q581" i="5"/>
  <c r="Q580" i="5" s="1"/>
  <c r="S578" i="5"/>
  <c r="C517" i="1"/>
  <c r="H17" i="9"/>
  <c r="G304" i="3"/>
  <c r="J304" i="3" s="1"/>
  <c r="D398" i="4"/>
  <c r="N15" i="1"/>
  <c r="M30" i="1"/>
  <c r="Z420" i="5"/>
  <c r="D41" i="5"/>
  <c r="AI313" i="5"/>
  <c r="C319" i="1"/>
  <c r="AH151" i="5"/>
  <c r="M129" i="1"/>
  <c r="M128" i="1" s="1"/>
  <c r="L9" i="8" s="1"/>
  <c r="C621" i="1"/>
  <c r="G554" i="3"/>
  <c r="J554" i="3" s="1"/>
  <c r="O34" i="9"/>
  <c r="D728" i="4"/>
  <c r="G29" i="9"/>
  <c r="G261" i="3"/>
  <c r="J261" i="3" s="1"/>
  <c r="D338" i="4"/>
  <c r="J39" i="9"/>
  <c r="D481" i="4"/>
  <c r="G371" i="3"/>
  <c r="J371" i="3" s="1"/>
  <c r="C695" i="1"/>
  <c r="W208" i="5"/>
  <c r="K371" i="1"/>
  <c r="AB366" i="5"/>
  <c r="C134" i="1"/>
  <c r="D281" i="4"/>
  <c r="G220" i="3"/>
  <c r="J220" i="3" s="1"/>
  <c r="F25" i="9"/>
  <c r="C754" i="1"/>
  <c r="G356" i="3"/>
  <c r="J356" i="3" s="1"/>
  <c r="D466" i="4"/>
  <c r="J24" i="9"/>
  <c r="M24" i="9" s="1"/>
  <c r="C282" i="1"/>
  <c r="J19" i="1"/>
  <c r="H41" i="3"/>
  <c r="F23" i="1"/>
  <c r="C74" i="1"/>
  <c r="D13" i="1"/>
  <c r="C77" i="1"/>
  <c r="D17" i="1"/>
  <c r="D736" i="1"/>
  <c r="G686" i="5"/>
  <c r="C84" i="1"/>
  <c r="D24" i="1"/>
  <c r="E36" i="1"/>
  <c r="V35" i="5"/>
  <c r="L11" i="1"/>
  <c r="E22" i="1"/>
  <c r="M31" i="1"/>
  <c r="H23" i="3"/>
  <c r="C457" i="1"/>
  <c r="I28" i="1"/>
  <c r="J41" i="1"/>
  <c r="V15" i="5"/>
  <c r="I40" i="1"/>
  <c r="H12" i="1"/>
  <c r="F69" i="1"/>
  <c r="M97" i="5"/>
  <c r="AA42" i="5"/>
  <c r="H27" i="1"/>
  <c r="C763" i="1"/>
  <c r="E15" i="1"/>
  <c r="AJ42" i="5"/>
  <c r="C31" i="5"/>
  <c r="G31" i="5"/>
  <c r="E14" i="1"/>
  <c r="E24" i="1"/>
  <c r="AB10" i="5"/>
  <c r="AB24" i="5"/>
  <c r="H37" i="3"/>
  <c r="I41" i="1"/>
  <c r="J10" i="1"/>
  <c r="AE30" i="5"/>
  <c r="Y35" i="5"/>
  <c r="G37" i="5"/>
  <c r="C37" i="5"/>
  <c r="G31" i="1"/>
  <c r="G26" i="1"/>
  <c r="D32" i="5"/>
  <c r="M16" i="5"/>
  <c r="H22" i="3"/>
  <c r="M32" i="1"/>
  <c r="W474" i="5"/>
  <c r="K493" i="1"/>
  <c r="K492" i="1" s="1"/>
  <c r="J19" i="8" s="1"/>
  <c r="AB471" i="5"/>
  <c r="D470" i="4"/>
  <c r="J29" i="9"/>
  <c r="G360" i="3"/>
  <c r="J360" i="3" s="1"/>
  <c r="O15" i="9"/>
  <c r="G534" i="3"/>
  <c r="J534" i="3" s="1"/>
  <c r="D710" i="4"/>
  <c r="K20" i="9"/>
  <c r="D525" i="4"/>
  <c r="G399" i="3"/>
  <c r="J399" i="3" s="1"/>
  <c r="Y578" i="5"/>
  <c r="W581" i="5"/>
  <c r="L29" i="9"/>
  <c r="D591" i="4"/>
  <c r="G449" i="3"/>
  <c r="J449" i="3" s="1"/>
  <c r="C615" i="1"/>
  <c r="D614" i="1"/>
  <c r="C23" i="8" s="1"/>
  <c r="C25" i="9"/>
  <c r="D154" i="4"/>
  <c r="AL139" i="5"/>
  <c r="G126" i="3"/>
  <c r="J126" i="3" s="1"/>
  <c r="P27" i="9"/>
  <c r="G593" i="3"/>
  <c r="J593" i="3" s="1"/>
  <c r="D784" i="4"/>
  <c r="Z42" i="5"/>
  <c r="Z45" i="5" s="1"/>
  <c r="AB9" i="5"/>
  <c r="L250" i="1"/>
  <c r="L249" i="1" s="1"/>
  <c r="K13" i="8" s="1"/>
  <c r="AE259" i="5"/>
  <c r="H313" i="5"/>
  <c r="C617" i="1"/>
  <c r="D407" i="4"/>
  <c r="G313" i="3"/>
  <c r="J313" i="3" s="1"/>
  <c r="H27" i="9"/>
  <c r="G253" i="3"/>
  <c r="J253" i="3" s="1"/>
  <c r="D330" i="4"/>
  <c r="G14" i="9"/>
  <c r="D13" i="9"/>
  <c r="G158" i="3"/>
  <c r="J158" i="3" s="1"/>
  <c r="D202" i="4"/>
  <c r="C146" i="1"/>
  <c r="F38" i="1"/>
  <c r="D659" i="4"/>
  <c r="G500" i="3"/>
  <c r="J500" i="3" s="1"/>
  <c r="N25" i="9"/>
  <c r="Q25" i="9" s="1"/>
  <c r="P205" i="5"/>
  <c r="G189" i="1"/>
  <c r="G188" i="1" s="1"/>
  <c r="F10" i="8" s="1"/>
  <c r="AK205" i="5"/>
  <c r="N189" i="1"/>
  <c r="E420" i="5"/>
  <c r="C623" i="1"/>
  <c r="N33" i="9"/>
  <c r="G503" i="3"/>
  <c r="J503" i="3" s="1"/>
  <c r="D662" i="4"/>
  <c r="C199" i="1"/>
  <c r="D393" i="4"/>
  <c r="G299" i="3"/>
  <c r="J299" i="3" s="1"/>
  <c r="H16" i="9"/>
  <c r="I20" i="1"/>
  <c r="K11" i="1"/>
  <c r="J16" i="1"/>
  <c r="K473" i="5"/>
  <c r="AE311" i="5"/>
  <c r="L311" i="1"/>
  <c r="L310" i="1" s="1"/>
  <c r="K14" i="8" s="1"/>
  <c r="J11" i="9"/>
  <c r="G344" i="3"/>
  <c r="J344" i="3" s="1"/>
  <c r="D454" i="4"/>
  <c r="C152" i="1"/>
  <c r="G395" i="3"/>
  <c r="J395" i="3" s="1"/>
  <c r="K15" i="9"/>
  <c r="D521" i="4"/>
  <c r="AB151" i="5"/>
  <c r="K129" i="1"/>
  <c r="C336" i="1"/>
  <c r="H553" i="1"/>
  <c r="G20" i="8" s="1"/>
  <c r="D644" i="4"/>
  <c r="G485" i="3"/>
  <c r="J485" i="3" s="1"/>
  <c r="N13" i="9"/>
  <c r="Q13" i="9" s="1"/>
  <c r="E12" i="1"/>
  <c r="D23" i="1"/>
  <c r="C266" i="1"/>
  <c r="D734" i="4"/>
  <c r="O39" i="9"/>
  <c r="G556" i="3"/>
  <c r="J556" i="3" s="1"/>
  <c r="C646" i="1"/>
  <c r="L371" i="1"/>
  <c r="L370" i="1" s="1"/>
  <c r="K15" i="8" s="1"/>
  <c r="AE366" i="5"/>
  <c r="C512" i="1"/>
  <c r="N19" i="1"/>
  <c r="C639" i="1"/>
  <c r="G230" i="3"/>
  <c r="J230" i="3" s="1"/>
  <c r="F40" i="9"/>
  <c r="D291" i="4"/>
  <c r="K35" i="1"/>
  <c r="I29" i="1"/>
  <c r="D201" i="4"/>
  <c r="D12" i="9"/>
  <c r="G157" i="3"/>
  <c r="J157" i="3" s="1"/>
  <c r="D544" i="4"/>
  <c r="G418" i="3"/>
  <c r="J418" i="3" s="1"/>
  <c r="K40" i="9"/>
  <c r="C383" i="1"/>
  <c r="AL142" i="5"/>
  <c r="C33" i="9"/>
  <c r="G130" i="3"/>
  <c r="J130" i="3" s="1"/>
  <c r="D158" i="4"/>
  <c r="K553" i="1"/>
  <c r="J20" i="8" s="1"/>
  <c r="AL119" i="5"/>
  <c r="C9" i="9"/>
  <c r="G107" i="3"/>
  <c r="J107" i="3" s="1"/>
  <c r="D135" i="4"/>
  <c r="M614" i="1"/>
  <c r="L23" i="8" s="1"/>
  <c r="C207" i="1"/>
  <c r="P418" i="5"/>
  <c r="G432" i="1"/>
  <c r="G431" i="1" s="1"/>
  <c r="F18" i="8" s="1"/>
  <c r="F21" i="8" s="1"/>
  <c r="N26" i="1"/>
  <c r="D10" i="5"/>
  <c r="M14" i="1"/>
  <c r="H24" i="3"/>
  <c r="C372" i="1"/>
  <c r="D779" i="4"/>
  <c r="P20" i="9"/>
  <c r="G584" i="3"/>
  <c r="J584" i="3" s="1"/>
  <c r="L22" i="1"/>
  <c r="C203" i="1"/>
  <c r="N492" i="1"/>
  <c r="M19" i="8" s="1"/>
  <c r="C628" i="1"/>
  <c r="G8" i="9"/>
  <c r="D323" i="4"/>
  <c r="C311" i="5"/>
  <c r="C314" i="5" s="1"/>
  <c r="N315" i="5" s="1"/>
  <c r="G246" i="3"/>
  <c r="G13" i="1"/>
  <c r="G168" i="3"/>
  <c r="J168" i="3" s="1"/>
  <c r="D212" i="4"/>
  <c r="D21" i="9"/>
  <c r="C216" i="1"/>
  <c r="D576" i="4"/>
  <c r="L8" i="9"/>
  <c r="G434" i="3"/>
  <c r="C524" i="5"/>
  <c r="C527" i="5" s="1"/>
  <c r="Q528" i="5" s="1"/>
  <c r="C696" i="1"/>
  <c r="C557" i="1"/>
  <c r="D792" i="4"/>
  <c r="G597" i="3"/>
  <c r="J597" i="3" s="1"/>
  <c r="P33" i="9"/>
  <c r="C256" i="1"/>
  <c r="G354" i="3"/>
  <c r="J354" i="3" s="1"/>
  <c r="D464" i="4"/>
  <c r="J23" i="9"/>
  <c r="M23" i="9" s="1"/>
  <c r="E614" i="1"/>
  <c r="D23" i="8" s="1"/>
  <c r="F614" i="1"/>
  <c r="E23" i="8" s="1"/>
  <c r="D209" i="4"/>
  <c r="G165" i="3"/>
  <c r="J165" i="3" s="1"/>
  <c r="D22" i="9"/>
  <c r="C631" i="1"/>
  <c r="G510" i="3"/>
  <c r="J510" i="3" s="1"/>
  <c r="N39" i="9"/>
  <c r="D669" i="4"/>
  <c r="N735" i="1"/>
  <c r="M25" i="8" s="1"/>
  <c r="D459" i="4"/>
  <c r="G349" i="3"/>
  <c r="J349" i="3" s="1"/>
  <c r="J21" i="9"/>
  <c r="G72" i="3"/>
  <c r="B20" i="9"/>
  <c r="AL75" i="5"/>
  <c r="D82" i="4"/>
  <c r="C641" i="1"/>
  <c r="AF688" i="5"/>
  <c r="AG687" i="5"/>
  <c r="D31" i="5"/>
  <c r="G10" i="1"/>
  <c r="AD42" i="5"/>
  <c r="G37" i="1"/>
  <c r="AC635" i="5"/>
  <c r="AC636" i="5" s="1"/>
  <c r="T634" i="5"/>
  <c r="D529" i="4"/>
  <c r="G403" i="3"/>
  <c r="J403" i="3" s="1"/>
  <c r="K28" i="9"/>
  <c r="C699" i="1"/>
  <c r="C320" i="1"/>
  <c r="C626" i="1"/>
  <c r="V524" i="5"/>
  <c r="T527" i="5"/>
  <c r="T526" i="5" s="1"/>
  <c r="C220" i="1"/>
  <c r="AB578" i="5"/>
  <c r="Z581" i="5"/>
  <c r="Z580" i="5" s="1"/>
  <c r="M418" i="5"/>
  <c r="F432" i="1"/>
  <c r="F431" i="1" s="1"/>
  <c r="E18" i="8" s="1"/>
  <c r="G614" i="1"/>
  <c r="F23" i="8" s="1"/>
  <c r="C464" i="1"/>
  <c r="D726" i="4"/>
  <c r="G545" i="3"/>
  <c r="J545" i="3" s="1"/>
  <c r="O31" i="9"/>
  <c r="H420" i="5"/>
  <c r="F22" i="1"/>
  <c r="C263" i="1"/>
  <c r="F19" i="1"/>
  <c r="D96" i="4"/>
  <c r="AL89" i="5"/>
  <c r="B35" i="9"/>
  <c r="E35" i="9" s="1"/>
  <c r="G86" i="3"/>
  <c r="L27" i="1"/>
  <c r="H250" i="1"/>
  <c r="H249" i="1" s="1"/>
  <c r="G13" i="8" s="1"/>
  <c r="S259" i="5"/>
  <c r="H311" i="1"/>
  <c r="H310" i="1" s="1"/>
  <c r="G14" i="8" s="1"/>
  <c r="S311" i="5"/>
  <c r="G501" i="3"/>
  <c r="J501" i="3" s="1"/>
  <c r="N27" i="9"/>
  <c r="Q27" i="9" s="1"/>
  <c r="D660" i="4"/>
  <c r="G9" i="9"/>
  <c r="D324" i="4"/>
  <c r="G247" i="3"/>
  <c r="J247" i="3" s="1"/>
  <c r="C584" i="1"/>
  <c r="V151" i="5"/>
  <c r="I129" i="1"/>
  <c r="I128" i="1" s="1"/>
  <c r="H9" i="8" s="1"/>
  <c r="AL143" i="5"/>
  <c r="G131" i="3"/>
  <c r="J131" i="3" s="1"/>
  <c r="C32" i="9"/>
  <c r="D159" i="4"/>
  <c r="C278" i="1"/>
  <c r="AL144" i="5"/>
  <c r="G132" i="3"/>
  <c r="J132" i="3" s="1"/>
  <c r="C35" i="9"/>
  <c r="D160" i="4"/>
  <c r="C624" i="1"/>
  <c r="G124" i="3"/>
  <c r="J124" i="3" s="1"/>
  <c r="C24" i="9"/>
  <c r="D155" i="4"/>
  <c r="AL135" i="5"/>
  <c r="C395" i="1"/>
  <c r="C219" i="1"/>
  <c r="Q369" i="5"/>
  <c r="Q370" i="5" s="1"/>
  <c r="H614" i="1"/>
  <c r="G23" i="8" s="1"/>
  <c r="N208" i="1"/>
  <c r="N29" i="1" s="1"/>
  <c r="N201" i="1"/>
  <c r="N21" i="1" s="1"/>
  <c r="K31" i="9"/>
  <c r="D537" i="4"/>
  <c r="G411" i="3"/>
  <c r="J411" i="3" s="1"/>
  <c r="J21" i="1"/>
  <c r="G16" i="1"/>
  <c r="C86" i="1"/>
  <c r="D26" i="1"/>
  <c r="AF99" i="5"/>
  <c r="M22" i="1"/>
  <c r="D23" i="5"/>
  <c r="C393" i="1"/>
  <c r="K313" i="5"/>
  <c r="C399" i="1"/>
  <c r="G15" i="9"/>
  <c r="D331" i="4"/>
  <c r="G254" i="3"/>
  <c r="J254" i="3" s="1"/>
  <c r="D151" i="5"/>
  <c r="H106" i="3"/>
  <c r="H139" i="3" s="1"/>
  <c r="N16" i="9"/>
  <c r="D645" i="4"/>
  <c r="G486" i="3"/>
  <c r="J486" i="3" s="1"/>
  <c r="C326" i="1"/>
  <c r="C463" i="1"/>
  <c r="G543" i="3"/>
  <c r="J543" i="3" s="1"/>
  <c r="O29" i="9"/>
  <c r="D723" i="4"/>
  <c r="J189" i="1"/>
  <c r="J188" i="1" s="1"/>
  <c r="I10" i="8" s="1"/>
  <c r="Y205" i="5"/>
  <c r="C506" i="1"/>
  <c r="C280" i="1"/>
  <c r="Z369" i="5"/>
  <c r="Z370" i="5" s="1"/>
  <c r="C12" i="9"/>
  <c r="D139" i="4"/>
  <c r="G111" i="3"/>
  <c r="J111" i="3" s="1"/>
  <c r="AL122" i="5"/>
  <c r="H25" i="1"/>
  <c r="E580" i="5"/>
  <c r="G540" i="3"/>
  <c r="J540" i="3" s="1"/>
  <c r="D717" i="4"/>
  <c r="O22" i="9"/>
  <c r="C448" i="1"/>
  <c r="H23" i="1"/>
  <c r="G231" i="3"/>
  <c r="J231" i="3" s="1"/>
  <c r="F38" i="9"/>
  <c r="D292" i="4"/>
  <c r="N688" i="5"/>
  <c r="O687" i="5"/>
  <c r="N39" i="1"/>
  <c r="D74" i="4"/>
  <c r="B12" i="9"/>
  <c r="AL67" i="5"/>
  <c r="G64" i="3"/>
  <c r="W99" i="5"/>
  <c r="H20" i="1"/>
  <c r="G14" i="5"/>
  <c r="C14" i="5"/>
  <c r="G24" i="1"/>
  <c r="L14" i="1"/>
  <c r="I33" i="1"/>
  <c r="D85" i="4"/>
  <c r="B21" i="9"/>
  <c r="E21" i="9" s="1"/>
  <c r="AL76" i="5"/>
  <c r="G75" i="3"/>
  <c r="K25" i="1"/>
  <c r="E33" i="1"/>
  <c r="C748" i="1"/>
  <c r="E27" i="1"/>
  <c r="M39" i="1"/>
  <c r="S18" i="5"/>
  <c r="D475" i="4"/>
  <c r="G365" i="3"/>
  <c r="J365" i="3" s="1"/>
  <c r="J32" i="9"/>
  <c r="M32" i="9" s="1"/>
  <c r="K32" i="1"/>
  <c r="V29" i="5"/>
  <c r="I15" i="1"/>
  <c r="N100" i="5"/>
  <c r="J22" i="1"/>
  <c r="J28" i="1"/>
  <c r="AL85" i="5"/>
  <c r="D91" i="4"/>
  <c r="B26" i="9"/>
  <c r="E26" i="9" s="1"/>
  <c r="G81" i="3"/>
  <c r="I27" i="1"/>
  <c r="AB39" i="5"/>
  <c r="F12" i="1"/>
  <c r="V19" i="5"/>
  <c r="H12" i="3"/>
  <c r="N31" i="1"/>
  <c r="K10" i="1"/>
  <c r="D37" i="5"/>
  <c r="H25" i="3"/>
  <c r="P35" i="5"/>
  <c r="I21" i="1"/>
  <c r="C96" i="1"/>
  <c r="D37" i="1"/>
  <c r="G15" i="1"/>
  <c r="AK21" i="5"/>
  <c r="D38" i="5"/>
  <c r="N40" i="1"/>
  <c r="C97" i="1"/>
  <c r="D36" i="1"/>
  <c r="D17" i="5"/>
  <c r="F16" i="1"/>
  <c r="D24" i="5"/>
  <c r="F20" i="1" l="1"/>
  <c r="I11" i="9"/>
  <c r="K370" i="1"/>
  <c r="J15" i="8" s="1"/>
  <c r="M30" i="9"/>
  <c r="L18" i="1"/>
  <c r="Q21" i="9"/>
  <c r="C17" i="1"/>
  <c r="Q32" i="9"/>
  <c r="Q37" i="9"/>
  <c r="M21" i="9"/>
  <c r="K128" i="1"/>
  <c r="J9" i="8" s="1"/>
  <c r="M11" i="9"/>
  <c r="C757" i="1"/>
  <c r="E20" i="9"/>
  <c r="I38" i="9"/>
  <c r="C23" i="1"/>
  <c r="C275" i="1"/>
  <c r="L553" i="1"/>
  <c r="K20" i="8" s="1"/>
  <c r="I40" i="9"/>
  <c r="Q16" i="9"/>
  <c r="C382" i="1"/>
  <c r="AF45" i="5"/>
  <c r="I28" i="9"/>
  <c r="E26" i="8"/>
  <c r="I20" i="9"/>
  <c r="Q30" i="9"/>
  <c r="C377" i="1"/>
  <c r="Q15" i="9"/>
  <c r="N553" i="1"/>
  <c r="M20" i="8" s="1"/>
  <c r="M21" i="8" s="1"/>
  <c r="C397" i="1"/>
  <c r="E475" i="5"/>
  <c r="W209" i="5"/>
  <c r="K21" i="8"/>
  <c r="Q28" i="9"/>
  <c r="C576" i="1"/>
  <c r="E10" i="9"/>
  <c r="AJ687" i="5"/>
  <c r="E21" i="8"/>
  <c r="AC209" i="5"/>
  <c r="Z475" i="5"/>
  <c r="I25" i="9"/>
  <c r="I26" i="8"/>
  <c r="Z209" i="5"/>
  <c r="M18" i="1"/>
  <c r="C100" i="5"/>
  <c r="D16" i="8"/>
  <c r="C208" i="1"/>
  <c r="W45" i="5"/>
  <c r="T209" i="5"/>
  <c r="I14" i="9"/>
  <c r="C453" i="1"/>
  <c r="K38" i="1"/>
  <c r="L41" i="9"/>
  <c r="I18" i="9"/>
  <c r="AF209" i="5"/>
  <c r="M27" i="9"/>
  <c r="C689" i="5"/>
  <c r="E690" i="5" s="1"/>
  <c r="I687" i="5"/>
  <c r="A637" i="1"/>
  <c r="A643" i="1"/>
  <c r="A624" i="1"/>
  <c r="G35" i="3"/>
  <c r="J35" i="3" s="1"/>
  <c r="J86" i="3"/>
  <c r="B529" i="4"/>
  <c r="G41" i="9"/>
  <c r="A639" i="1"/>
  <c r="B726" i="4"/>
  <c r="A641" i="1"/>
  <c r="B734" i="4"/>
  <c r="D344" i="3"/>
  <c r="C344" i="3"/>
  <c r="I344" i="3"/>
  <c r="I503" i="3"/>
  <c r="C503" i="3"/>
  <c r="F503" i="3" s="1"/>
  <c r="K503" i="3" s="1"/>
  <c r="L503" i="3" s="1"/>
  <c r="D503" i="3"/>
  <c r="D126" i="3"/>
  <c r="C126" i="3"/>
  <c r="F126" i="3" s="1"/>
  <c r="W580" i="5"/>
  <c r="P37" i="1"/>
  <c r="AL37" i="5"/>
  <c r="J81" i="3"/>
  <c r="G30" i="3"/>
  <c r="J30" i="3" s="1"/>
  <c r="E12" i="9"/>
  <c r="C111" i="3"/>
  <c r="D111" i="3"/>
  <c r="B723" i="4"/>
  <c r="C411" i="3"/>
  <c r="D411" i="3"/>
  <c r="I411" i="3"/>
  <c r="D132" i="3"/>
  <c r="C132" i="3"/>
  <c r="D33" i="4"/>
  <c r="B96" i="4"/>
  <c r="B82" i="4"/>
  <c r="D19" i="4"/>
  <c r="B669" i="4"/>
  <c r="B212" i="4"/>
  <c r="B201" i="4"/>
  <c r="Q33" i="9"/>
  <c r="B23" i="8"/>
  <c r="Z44" i="5"/>
  <c r="D220" i="3"/>
  <c r="C220" i="3"/>
  <c r="B481" i="4"/>
  <c r="A621" i="1"/>
  <c r="B227" i="4"/>
  <c r="B777" i="4"/>
  <c r="D465" i="3"/>
  <c r="C465" i="3"/>
  <c r="F465" i="3" s="1"/>
  <c r="K465" i="3" s="1"/>
  <c r="L465" i="3" s="1"/>
  <c r="I465" i="3"/>
  <c r="B332" i="4"/>
  <c r="C250" i="3"/>
  <c r="D250" i="3"/>
  <c r="E528" i="5"/>
  <c r="I558" i="3"/>
  <c r="C558" i="3"/>
  <c r="D558" i="3"/>
  <c r="C504" i="3"/>
  <c r="D504" i="3"/>
  <c r="I504" i="3"/>
  <c r="D215" i="3"/>
  <c r="C215" i="3"/>
  <c r="K41" i="9"/>
  <c r="D355" i="3"/>
  <c r="C355" i="3"/>
  <c r="I355" i="3"/>
  <c r="R11" i="9"/>
  <c r="I397" i="3"/>
  <c r="D397" i="3"/>
  <c r="C397" i="3"/>
  <c r="B274" i="4"/>
  <c r="C362" i="3"/>
  <c r="D362" i="3"/>
  <c r="I362" i="3"/>
  <c r="P10" i="1"/>
  <c r="AL10" i="5"/>
  <c r="P24" i="1"/>
  <c r="AL22" i="5"/>
  <c r="E37" i="9"/>
  <c r="D440" i="3"/>
  <c r="C440" i="3"/>
  <c r="I440" i="3"/>
  <c r="C264" i="3"/>
  <c r="D264" i="3"/>
  <c r="B584" i="4"/>
  <c r="B269" i="4"/>
  <c r="B793" i="4"/>
  <c r="I544" i="3"/>
  <c r="D544" i="3"/>
  <c r="C544" i="3"/>
  <c r="Q17" i="9"/>
  <c r="D203" i="3"/>
  <c r="C203" i="3"/>
  <c r="C412" i="3"/>
  <c r="D412" i="3"/>
  <c r="I412" i="3"/>
  <c r="B539" i="4"/>
  <c r="C41" i="9"/>
  <c r="C456" i="1"/>
  <c r="D38" i="4"/>
  <c r="B100" i="4"/>
  <c r="B198" i="4"/>
  <c r="D8" i="4"/>
  <c r="B71" i="4"/>
  <c r="P17" i="1"/>
  <c r="Q17" i="1" s="1"/>
  <c r="AL17" i="5"/>
  <c r="C302" i="3"/>
  <c r="D302" i="3"/>
  <c r="I302" i="3"/>
  <c r="D536" i="3"/>
  <c r="C536" i="3"/>
  <c r="I536" i="3"/>
  <c r="B581" i="4"/>
  <c r="H431" i="1"/>
  <c r="G18" i="8" s="1"/>
  <c r="G21" i="8" s="1"/>
  <c r="C176" i="3"/>
  <c r="D176" i="3"/>
  <c r="I300" i="3"/>
  <c r="D300" i="3"/>
  <c r="C300" i="3"/>
  <c r="M18" i="9"/>
  <c r="D112" i="3"/>
  <c r="C112" i="3"/>
  <c r="C318" i="3"/>
  <c r="F318" i="3" s="1"/>
  <c r="I318" i="3"/>
  <c r="D318" i="3"/>
  <c r="D114" i="3"/>
  <c r="C114" i="3"/>
  <c r="B598" i="4"/>
  <c r="G186" i="3"/>
  <c r="J153" i="3"/>
  <c r="I171" i="3" s="1"/>
  <c r="I10" i="9"/>
  <c r="C416" i="3"/>
  <c r="F416" i="3" s="1"/>
  <c r="I416" i="3"/>
  <c r="D416" i="3"/>
  <c r="D296" i="3"/>
  <c r="I296" i="3"/>
  <c r="C296" i="3"/>
  <c r="B83" i="4"/>
  <c r="D20" i="4"/>
  <c r="M24" i="1"/>
  <c r="C446" i="3"/>
  <c r="D446" i="3"/>
  <c r="I446" i="3"/>
  <c r="B325" i="4"/>
  <c r="C218" i="3"/>
  <c r="F218" i="3" s="1"/>
  <c r="D218" i="3"/>
  <c r="B352" i="4"/>
  <c r="X687" i="5"/>
  <c r="B579" i="4"/>
  <c r="B725" i="4"/>
  <c r="I21" i="9"/>
  <c r="B730" i="4"/>
  <c r="E32" i="9"/>
  <c r="R32" i="9" s="1"/>
  <c r="I35" i="9"/>
  <c r="D448" i="3"/>
  <c r="I448" i="3"/>
  <c r="C448" i="3"/>
  <c r="C249" i="3"/>
  <c r="D249" i="3"/>
  <c r="D450" i="3"/>
  <c r="C450" i="3"/>
  <c r="I450" i="3"/>
  <c r="C367" i="3"/>
  <c r="D367" i="3"/>
  <c r="I367" i="3"/>
  <c r="B605" i="4"/>
  <c r="H370" i="5"/>
  <c r="AH42" i="5"/>
  <c r="C417" i="3"/>
  <c r="D417" i="3"/>
  <c r="I417" i="3"/>
  <c r="C273" i="3"/>
  <c r="F273" i="3" s="1"/>
  <c r="K273" i="3" s="1"/>
  <c r="L273" i="3" s="1"/>
  <c r="D273" i="3"/>
  <c r="AF315" i="5"/>
  <c r="B225" i="4"/>
  <c r="J340" i="3"/>
  <c r="G373" i="3"/>
  <c r="I531" i="3"/>
  <c r="D531" i="3"/>
  <c r="C531" i="3"/>
  <c r="B703" i="4"/>
  <c r="D736" i="4"/>
  <c r="E708" i="4" s="1"/>
  <c r="B479" i="4"/>
  <c r="A618" i="1"/>
  <c r="B153" i="4"/>
  <c r="E209" i="5"/>
  <c r="B467" i="4"/>
  <c r="B355" i="4"/>
  <c r="D575" i="3"/>
  <c r="C575" i="3"/>
  <c r="I575" i="3"/>
  <c r="D27" i="1"/>
  <c r="C27" i="1" s="1"/>
  <c r="C31" i="1"/>
  <c r="E44" i="5"/>
  <c r="AL39" i="5"/>
  <c r="P39" i="1"/>
  <c r="B474" i="4"/>
  <c r="B402" i="4"/>
  <c r="C447" i="3"/>
  <c r="D447" i="3"/>
  <c r="I447" i="3"/>
  <c r="Q475" i="5"/>
  <c r="D549" i="3"/>
  <c r="C549" i="3"/>
  <c r="I549" i="3"/>
  <c r="B790" i="4"/>
  <c r="C592" i="3"/>
  <c r="D592" i="3"/>
  <c r="I592" i="3"/>
  <c r="B277" i="4"/>
  <c r="B522" i="4"/>
  <c r="D323" i="3"/>
  <c r="C323" i="3"/>
  <c r="I323" i="3"/>
  <c r="D574" i="3"/>
  <c r="C574" i="3"/>
  <c r="I574" i="3"/>
  <c r="D251" i="3"/>
  <c r="C251" i="3"/>
  <c r="C313" i="5"/>
  <c r="M9" i="1"/>
  <c r="M68" i="1"/>
  <c r="L8" i="8" s="1"/>
  <c r="L11" i="8" s="1"/>
  <c r="C438" i="3"/>
  <c r="D438" i="3"/>
  <c r="I438" i="3"/>
  <c r="B776" i="4"/>
  <c r="C261" i="5"/>
  <c r="B223" i="4"/>
  <c r="G39" i="3"/>
  <c r="J39" i="3" s="1"/>
  <c r="J91" i="3"/>
  <c r="G9" i="1"/>
  <c r="G68" i="1"/>
  <c r="F8" i="8" s="1"/>
  <c r="F11" i="8" s="1"/>
  <c r="B526" i="4"/>
  <c r="B415" i="4"/>
  <c r="AF44" i="5"/>
  <c r="M40" i="9"/>
  <c r="B228" i="4"/>
  <c r="C491" i="3"/>
  <c r="D491" i="3"/>
  <c r="I491" i="3"/>
  <c r="B329" i="4"/>
  <c r="B724" i="4"/>
  <c r="E724" i="4"/>
  <c r="D171" i="3"/>
  <c r="C171" i="3"/>
  <c r="Z528" i="5"/>
  <c r="B451" i="4"/>
  <c r="Q40" i="9"/>
  <c r="J480" i="3"/>
  <c r="G513" i="3"/>
  <c r="G12" i="1"/>
  <c r="G24" i="3"/>
  <c r="J24" i="3" s="1"/>
  <c r="J75" i="3"/>
  <c r="D12" i="4"/>
  <c r="B74" i="4"/>
  <c r="B139" i="4"/>
  <c r="B537" i="4"/>
  <c r="A626" i="1"/>
  <c r="Q39" i="9"/>
  <c r="C168" i="3"/>
  <c r="D168" i="3"/>
  <c r="I168" i="3"/>
  <c r="B135" i="4"/>
  <c r="A623" i="1"/>
  <c r="D500" i="3"/>
  <c r="I500" i="3"/>
  <c r="C500" i="3"/>
  <c r="B330" i="4"/>
  <c r="K16" i="8"/>
  <c r="B154" i="4"/>
  <c r="C614" i="1"/>
  <c r="O623" i="1" s="1"/>
  <c r="A615" i="1"/>
  <c r="D399" i="3"/>
  <c r="C399" i="3"/>
  <c r="I399" i="3"/>
  <c r="D360" i="3"/>
  <c r="I360" i="3"/>
  <c r="C360" i="3"/>
  <c r="B281" i="4"/>
  <c r="M39" i="9"/>
  <c r="B398" i="4"/>
  <c r="D183" i="3"/>
  <c r="C183" i="3"/>
  <c r="I183" i="3"/>
  <c r="B607" i="4"/>
  <c r="C506" i="3"/>
  <c r="D506" i="3"/>
  <c r="I506" i="3"/>
  <c r="B794" i="4"/>
  <c r="B603" i="4"/>
  <c r="B712" i="4"/>
  <c r="C406" i="3"/>
  <c r="D406" i="3"/>
  <c r="I406" i="3"/>
  <c r="C209" i="3"/>
  <c r="D209" i="3"/>
  <c r="B465" i="4"/>
  <c r="C482" i="3"/>
  <c r="D482" i="3"/>
  <c r="I482" i="3"/>
  <c r="K68" i="1"/>
  <c r="J8" i="8" s="1"/>
  <c r="J11" i="8" s="1"/>
  <c r="K9" i="1"/>
  <c r="C327" i="1"/>
  <c r="AL15" i="5"/>
  <c r="P15" i="1"/>
  <c r="C320" i="3"/>
  <c r="D320" i="3"/>
  <c r="I320" i="3"/>
  <c r="E688" i="5"/>
  <c r="D36" i="4"/>
  <c r="B99" i="4"/>
  <c r="B541" i="4"/>
  <c r="B582" i="4"/>
  <c r="C324" i="3"/>
  <c r="D324" i="3"/>
  <c r="I324" i="3"/>
  <c r="B606" i="4"/>
  <c r="B709" i="4"/>
  <c r="E709" i="4"/>
  <c r="P23" i="1"/>
  <c r="Q23" i="1" s="1"/>
  <c r="AL21" i="5"/>
  <c r="B156" i="4"/>
  <c r="C442" i="3"/>
  <c r="D442" i="3"/>
  <c r="I442" i="3"/>
  <c r="A619" i="1"/>
  <c r="J71" i="3"/>
  <c r="G20" i="3"/>
  <c r="J20" i="3" s="1"/>
  <c r="B722" i="4"/>
  <c r="E722" i="4"/>
  <c r="C598" i="3"/>
  <c r="D598" i="3"/>
  <c r="I598" i="3"/>
  <c r="C490" i="3"/>
  <c r="F490" i="3" s="1"/>
  <c r="D490" i="3"/>
  <c r="I490" i="3"/>
  <c r="I12" i="9"/>
  <c r="B538" i="4"/>
  <c r="AI315" i="5"/>
  <c r="C154" i="5"/>
  <c r="J90" i="3"/>
  <c r="G40" i="3"/>
  <c r="J40" i="3" s="1"/>
  <c r="C154" i="3"/>
  <c r="D154" i="3"/>
  <c r="I154" i="3"/>
  <c r="B165" i="4"/>
  <c r="J61" i="3"/>
  <c r="G10" i="3"/>
  <c r="J10" i="3" s="1"/>
  <c r="E30" i="9"/>
  <c r="D156" i="3"/>
  <c r="C156" i="3"/>
  <c r="I156" i="3"/>
  <c r="B713" i="4"/>
  <c r="E713" i="4"/>
  <c r="AF261" i="5"/>
  <c r="AF263" i="5"/>
  <c r="C439" i="3"/>
  <c r="D439" i="3"/>
  <c r="I439" i="3"/>
  <c r="AL12" i="5"/>
  <c r="P12" i="1"/>
  <c r="AL11" i="5"/>
  <c r="P11" i="1"/>
  <c r="I24" i="9"/>
  <c r="I13" i="9"/>
  <c r="B140" i="4"/>
  <c r="B412" i="4"/>
  <c r="D230" i="4"/>
  <c r="E211" i="4" s="1"/>
  <c r="B197" i="4"/>
  <c r="C595" i="3"/>
  <c r="D595" i="3"/>
  <c r="I595" i="3"/>
  <c r="D202" i="3"/>
  <c r="C202" i="3"/>
  <c r="K688" i="5"/>
  <c r="B542" i="4"/>
  <c r="B210" i="4"/>
  <c r="D128" i="1"/>
  <c r="C9" i="8" s="1"/>
  <c r="C129" i="1"/>
  <c r="A154" i="1" s="1"/>
  <c r="AL41" i="5"/>
  <c r="P40" i="1"/>
  <c r="E16" i="9"/>
  <c r="E8" i="9"/>
  <c r="B41" i="9"/>
  <c r="B519" i="4"/>
  <c r="B262" i="4"/>
  <c r="J542" i="3"/>
  <c r="B608" i="4"/>
  <c r="B604" i="4"/>
  <c r="D311" i="3"/>
  <c r="C311" i="3"/>
  <c r="I311" i="3"/>
  <c r="C410" i="3"/>
  <c r="I410" i="3"/>
  <c r="D410" i="3"/>
  <c r="C222" i="3"/>
  <c r="D222" i="3"/>
  <c r="I551" i="3"/>
  <c r="C551" i="3"/>
  <c r="D551" i="3"/>
  <c r="K431" i="1"/>
  <c r="J18" i="8" s="1"/>
  <c r="J21" i="8" s="1"/>
  <c r="C272" i="3"/>
  <c r="D272" i="3"/>
  <c r="C223" i="3"/>
  <c r="D223" i="3"/>
  <c r="AF634" i="5"/>
  <c r="N9" i="1"/>
  <c r="N8" i="1" s="1"/>
  <c r="N68" i="1"/>
  <c r="M8" i="8" s="1"/>
  <c r="D188" i="1"/>
  <c r="C10" i="8" s="1"/>
  <c r="C189" i="1"/>
  <c r="M34" i="9"/>
  <c r="D358" i="3"/>
  <c r="C358" i="3"/>
  <c r="I358" i="3"/>
  <c r="AC528" i="5"/>
  <c r="D307" i="3"/>
  <c r="C307" i="3"/>
  <c r="I307" i="3"/>
  <c r="T101" i="5"/>
  <c r="B530" i="4"/>
  <c r="C181" i="3"/>
  <c r="D181" i="3"/>
  <c r="I181" i="3"/>
  <c r="B480" i="4"/>
  <c r="A131" i="1"/>
  <c r="N153" i="5"/>
  <c r="N155" i="5"/>
  <c r="M8" i="9"/>
  <c r="J41" i="9"/>
  <c r="B515" i="4"/>
  <c r="J526" i="3"/>
  <c r="G559" i="3"/>
  <c r="Q368" i="5"/>
  <c r="K370" i="5"/>
  <c r="B732" i="4"/>
  <c r="E732" i="4"/>
  <c r="B596" i="4"/>
  <c r="T99" i="5"/>
  <c r="I26" i="9"/>
  <c r="D278" i="3"/>
  <c r="C278" i="3"/>
  <c r="E34" i="9"/>
  <c r="C419" i="3"/>
  <c r="F419" i="3" s="1"/>
  <c r="I419" i="3"/>
  <c r="D419" i="3"/>
  <c r="C22" i="1"/>
  <c r="I364" i="3"/>
  <c r="C364" i="3"/>
  <c r="D364" i="3"/>
  <c r="B419" i="4"/>
  <c r="B772" i="4"/>
  <c r="B589" i="4"/>
  <c r="B715" i="4"/>
  <c r="E715" i="4"/>
  <c r="D596" i="3"/>
  <c r="C596" i="3"/>
  <c r="I596" i="3"/>
  <c r="AI155" i="5"/>
  <c r="B785" i="4"/>
  <c r="C528" i="3"/>
  <c r="D528" i="3"/>
  <c r="I528" i="3"/>
  <c r="H559" i="3"/>
  <c r="B343" i="4"/>
  <c r="D216" i="3"/>
  <c r="C216" i="3"/>
  <c r="C388" i="3"/>
  <c r="F388" i="3" s="1"/>
  <c r="I388" i="3"/>
  <c r="D388" i="3"/>
  <c r="H36" i="1"/>
  <c r="B328" i="4"/>
  <c r="A144" i="1"/>
  <c r="M16" i="8"/>
  <c r="P33" i="1"/>
  <c r="AL32" i="5"/>
  <c r="E39" i="9"/>
  <c r="G22" i="3"/>
  <c r="J22" i="3" s="1"/>
  <c r="J74" i="3"/>
  <c r="W44" i="5"/>
  <c r="H26" i="8"/>
  <c r="D400" i="3"/>
  <c r="C400" i="3"/>
  <c r="I400" i="3"/>
  <c r="C321" i="3"/>
  <c r="F321" i="3" s="1"/>
  <c r="K321" i="3" s="1"/>
  <c r="L321" i="3" s="1"/>
  <c r="I321" i="3"/>
  <c r="D321" i="3"/>
  <c r="E24" i="9"/>
  <c r="H370" i="1"/>
  <c r="G15" i="8" s="1"/>
  <c r="G16" i="8" s="1"/>
  <c r="C432" i="1"/>
  <c r="A441" i="1" s="1"/>
  <c r="D431" i="1"/>
  <c r="C18" i="8" s="1"/>
  <c r="B482" i="4"/>
  <c r="Q19" i="9"/>
  <c r="D270" i="3"/>
  <c r="C270" i="3"/>
  <c r="C496" i="3"/>
  <c r="I496" i="3"/>
  <c r="D496" i="3"/>
  <c r="C547" i="3"/>
  <c r="D547" i="3"/>
  <c r="I547" i="3"/>
  <c r="I294" i="3"/>
  <c r="D294" i="3"/>
  <c r="C294" i="3"/>
  <c r="C755" i="1"/>
  <c r="A740" i="1" s="1"/>
  <c r="M9" i="9"/>
  <c r="C581" i="5"/>
  <c r="K582" i="5" s="1"/>
  <c r="D29" i="4"/>
  <c r="B91" i="4"/>
  <c r="AL14" i="5"/>
  <c r="P13" i="1"/>
  <c r="C543" i="3"/>
  <c r="I543" i="3"/>
  <c r="D543" i="3"/>
  <c r="C254" i="3"/>
  <c r="D254" i="3"/>
  <c r="B155" i="4"/>
  <c r="D247" i="3"/>
  <c r="C247" i="3"/>
  <c r="D510" i="3"/>
  <c r="C510" i="3"/>
  <c r="F510" i="3" s="1"/>
  <c r="K510" i="3" s="1"/>
  <c r="L510" i="3" s="1"/>
  <c r="I510" i="3"/>
  <c r="B464" i="4"/>
  <c r="D107" i="3"/>
  <c r="C107" i="3"/>
  <c r="B521" i="4"/>
  <c r="B659" i="4"/>
  <c r="C253" i="3"/>
  <c r="D253" i="3"/>
  <c r="AB42" i="5"/>
  <c r="B525" i="4"/>
  <c r="M29" i="9"/>
  <c r="F9" i="1"/>
  <c r="F8" i="1" s="1"/>
  <c r="F68" i="1"/>
  <c r="E8" i="8" s="1"/>
  <c r="D735" i="1"/>
  <c r="C25" i="8" s="1"/>
  <c r="C736" i="1"/>
  <c r="A134" i="1"/>
  <c r="B338" i="4"/>
  <c r="C304" i="3"/>
  <c r="D304" i="3"/>
  <c r="I304" i="3"/>
  <c r="I443" i="3"/>
  <c r="C443" i="3"/>
  <c r="D443" i="3"/>
  <c r="C494" i="3"/>
  <c r="I494" i="3"/>
  <c r="D494" i="3"/>
  <c r="A159" i="1"/>
  <c r="B665" i="4"/>
  <c r="C600" i="3"/>
  <c r="I600" i="3"/>
  <c r="D600" i="3"/>
  <c r="C180" i="3"/>
  <c r="D180" i="3"/>
  <c r="I180" i="3"/>
  <c r="B282" i="4"/>
  <c r="AF580" i="5"/>
  <c r="B532" i="4"/>
  <c r="B455" i="4"/>
  <c r="C460" i="3"/>
  <c r="D460" i="3"/>
  <c r="I460" i="3"/>
  <c r="D129" i="3"/>
  <c r="C129" i="3"/>
  <c r="B270" i="4"/>
  <c r="B146" i="4"/>
  <c r="M15" i="9"/>
  <c r="C164" i="3"/>
  <c r="D164" i="3"/>
  <c r="I164" i="3"/>
  <c r="B533" i="4"/>
  <c r="B414" i="4"/>
  <c r="C30" i="1"/>
  <c r="M42" i="5"/>
  <c r="B666" i="4"/>
  <c r="G38" i="3"/>
  <c r="J38" i="3" s="1"/>
  <c r="J89" i="3"/>
  <c r="C415" i="3"/>
  <c r="F415" i="3" s="1"/>
  <c r="K415" i="3" s="1"/>
  <c r="L415" i="3" s="1"/>
  <c r="D415" i="3"/>
  <c r="I415" i="3"/>
  <c r="I458" i="3"/>
  <c r="C458" i="3"/>
  <c r="D458" i="3"/>
  <c r="B418" i="4"/>
  <c r="D464" i="3"/>
  <c r="C464" i="3"/>
  <c r="I464" i="3"/>
  <c r="C602" i="3"/>
  <c r="D602" i="3"/>
  <c r="I602" i="3"/>
  <c r="P34" i="1"/>
  <c r="AL34" i="5"/>
  <c r="B518" i="4"/>
  <c r="A644" i="1"/>
  <c r="C15" i="1"/>
  <c r="B766" i="4"/>
  <c r="D799" i="4"/>
  <c r="E785" i="4" s="1"/>
  <c r="B89" i="4"/>
  <c r="D27" i="4"/>
  <c r="C265" i="3"/>
  <c r="D265" i="3"/>
  <c r="A630" i="1"/>
  <c r="B651" i="4"/>
  <c r="A642" i="1"/>
  <c r="AC45" i="5"/>
  <c r="B200" i="4"/>
  <c r="E200" i="4"/>
  <c r="B220" i="4"/>
  <c r="E220" i="4"/>
  <c r="D214" i="3"/>
  <c r="C214" i="3"/>
  <c r="D204" i="3"/>
  <c r="C204" i="3"/>
  <c r="B643" i="4"/>
  <c r="E643" i="4"/>
  <c r="B143" i="4"/>
  <c r="B516" i="4"/>
  <c r="D370" i="1"/>
  <c r="C15" i="8" s="1"/>
  <c r="C371" i="1"/>
  <c r="B142" i="4"/>
  <c r="E68" i="1"/>
  <c r="D8" i="8" s="1"/>
  <c r="D11" i="8" s="1"/>
  <c r="E9" i="1"/>
  <c r="E8" i="1" s="1"/>
  <c r="D41" i="9"/>
  <c r="B263" i="4"/>
  <c r="G735" i="1"/>
  <c r="F25" i="8" s="1"/>
  <c r="F26" i="8" s="1"/>
  <c r="C166" i="3"/>
  <c r="F166" i="3" s="1"/>
  <c r="D166" i="3"/>
  <c r="I166" i="3"/>
  <c r="B390" i="4"/>
  <c r="E22" i="9"/>
  <c r="C402" i="3"/>
  <c r="F402" i="3" s="1"/>
  <c r="K402" i="3" s="1"/>
  <c r="L402" i="3" s="1"/>
  <c r="I402" i="3"/>
  <c r="D402" i="3"/>
  <c r="H9" i="1"/>
  <c r="H68" i="1"/>
  <c r="G8" i="8" s="1"/>
  <c r="G11" i="8" s="1"/>
  <c r="C248" i="3"/>
  <c r="D248" i="3"/>
  <c r="AC101" i="5"/>
  <c r="B719" i="4"/>
  <c r="E719" i="4"/>
  <c r="B222" i="4"/>
  <c r="E222" i="4"/>
  <c r="C437" i="3"/>
  <c r="D437" i="3"/>
  <c r="I437" i="3"/>
  <c r="J36" i="1"/>
  <c r="B536" i="4"/>
  <c r="C19" i="1"/>
  <c r="B283" i="4"/>
  <c r="A135" i="1"/>
  <c r="J85" i="3"/>
  <c r="G34" i="3"/>
  <c r="J34" i="3" s="1"/>
  <c r="B387" i="4"/>
  <c r="D420" i="4"/>
  <c r="E416" i="4" s="1"/>
  <c r="B349" i="4"/>
  <c r="D589" i="3"/>
  <c r="I589" i="3"/>
  <c r="C589" i="3"/>
  <c r="J42" i="5"/>
  <c r="B640" i="4"/>
  <c r="B326" i="4"/>
  <c r="C217" i="3"/>
  <c r="D217" i="3"/>
  <c r="Q26" i="9"/>
  <c r="B468" i="4"/>
  <c r="C487" i="3"/>
  <c r="D487" i="3"/>
  <c r="I487" i="3"/>
  <c r="B102" i="4"/>
  <c r="D39" i="4"/>
  <c r="AL23" i="5"/>
  <c r="P21" i="1"/>
  <c r="P31" i="1"/>
  <c r="AL30" i="5"/>
  <c r="B543" i="4"/>
  <c r="C263" i="3"/>
  <c r="D263" i="3"/>
  <c r="D404" i="3"/>
  <c r="C404" i="3"/>
  <c r="I404" i="3"/>
  <c r="M38" i="9"/>
  <c r="D483" i="4"/>
  <c r="E464" i="4" s="1"/>
  <c r="B450" i="4"/>
  <c r="I389" i="3"/>
  <c r="D389" i="3"/>
  <c r="C389" i="3"/>
  <c r="B456" i="4"/>
  <c r="D343" i="3"/>
  <c r="I343" i="3"/>
  <c r="C343" i="3"/>
  <c r="J70" i="3"/>
  <c r="G19" i="3"/>
  <c r="J19" i="3" s="1"/>
  <c r="C109" i="3"/>
  <c r="D109" i="3"/>
  <c r="D159" i="3"/>
  <c r="I159" i="3"/>
  <c r="C159" i="3"/>
  <c r="I555" i="3"/>
  <c r="C555" i="3"/>
  <c r="D555" i="3"/>
  <c r="D454" i="3"/>
  <c r="C454" i="3"/>
  <c r="I454" i="3"/>
  <c r="H101" i="5"/>
  <c r="B217" i="4"/>
  <c r="E217" i="4"/>
  <c r="Z207" i="5"/>
  <c r="B280" i="4"/>
  <c r="B162" i="4"/>
  <c r="Z634" i="5"/>
  <c r="B769" i="4"/>
  <c r="B413" i="4"/>
  <c r="G36" i="3"/>
  <c r="J36" i="3" s="1"/>
  <c r="J88" i="3"/>
  <c r="B545" i="4"/>
  <c r="M33" i="9"/>
  <c r="C325" i="3"/>
  <c r="I325" i="3"/>
  <c r="D325" i="3"/>
  <c r="D578" i="3"/>
  <c r="C578" i="3"/>
  <c r="I578" i="3"/>
  <c r="M26" i="8"/>
  <c r="B731" i="4"/>
  <c r="E731" i="4"/>
  <c r="A640" i="1"/>
  <c r="O640" i="1"/>
  <c r="B147" i="4"/>
  <c r="C634" i="5"/>
  <c r="J76" i="3"/>
  <c r="G25" i="3"/>
  <c r="J25" i="3" s="1"/>
  <c r="Q690" i="5"/>
  <c r="I29" i="9"/>
  <c r="B344" i="4"/>
  <c r="AL19" i="5"/>
  <c r="P19" i="1"/>
  <c r="B535" i="4"/>
  <c r="L21" i="8"/>
  <c r="D368" i="3"/>
  <c r="C368" i="3"/>
  <c r="I368" i="3"/>
  <c r="B206" i="4"/>
  <c r="E206" i="4"/>
  <c r="B580" i="4"/>
  <c r="D582" i="3"/>
  <c r="C582" i="3"/>
  <c r="I582" i="3"/>
  <c r="B778" i="4"/>
  <c r="E778" i="4"/>
  <c r="B84" i="4"/>
  <c r="D21" i="4"/>
  <c r="K28" i="1"/>
  <c r="C28" i="1" s="1"/>
  <c r="C14" i="1"/>
  <c r="A158" i="1"/>
  <c r="C200" i="3"/>
  <c r="D200" i="3"/>
  <c r="AI582" i="5"/>
  <c r="D539" i="3"/>
  <c r="C539" i="3"/>
  <c r="I539" i="3"/>
  <c r="D184" i="3"/>
  <c r="I184" i="3"/>
  <c r="C184" i="3"/>
  <c r="B650" i="4"/>
  <c r="Q24" i="9"/>
  <c r="R24" i="9" s="1"/>
  <c r="B388" i="4"/>
  <c r="B671" i="4"/>
  <c r="C341" i="3"/>
  <c r="D341" i="3"/>
  <c r="I341" i="3"/>
  <c r="B639" i="4"/>
  <c r="D672" i="4"/>
  <c r="E646" i="4" s="1"/>
  <c r="A622" i="1"/>
  <c r="C26" i="1"/>
  <c r="B159" i="4"/>
  <c r="B324" i="4"/>
  <c r="J72" i="3"/>
  <c r="G23" i="3"/>
  <c r="J23" i="3" s="1"/>
  <c r="A631" i="1"/>
  <c r="D354" i="3"/>
  <c r="I354" i="3"/>
  <c r="C354" i="3"/>
  <c r="J434" i="3"/>
  <c r="G467" i="3"/>
  <c r="J246" i="3"/>
  <c r="I250" i="3" s="1"/>
  <c r="G279" i="3"/>
  <c r="B291" i="4"/>
  <c r="C299" i="3"/>
  <c r="D299" i="3"/>
  <c r="I299" i="3"/>
  <c r="N188" i="1"/>
  <c r="M10" i="8" s="1"/>
  <c r="B470" i="4"/>
  <c r="P30" i="1"/>
  <c r="AL31" i="5"/>
  <c r="C261" i="3"/>
  <c r="D261" i="3"/>
  <c r="B411" i="4"/>
  <c r="B585" i="4"/>
  <c r="I550" i="3"/>
  <c r="D550" i="3"/>
  <c r="C550" i="3"/>
  <c r="C201" i="1"/>
  <c r="A203" i="1" s="1"/>
  <c r="H582" i="5"/>
  <c r="B224" i="4"/>
  <c r="E224" i="4"/>
  <c r="D310" i="1"/>
  <c r="C14" i="8" s="1"/>
  <c r="C311" i="1"/>
  <c r="A342" i="1" s="1"/>
  <c r="C345" i="3"/>
  <c r="D345" i="3"/>
  <c r="I345" i="3"/>
  <c r="B602" i="4"/>
  <c r="D163" i="3"/>
  <c r="C163" i="3"/>
  <c r="I163" i="3"/>
  <c r="A635" i="1"/>
  <c r="B797" i="4"/>
  <c r="E797" i="4"/>
  <c r="C118" i="3"/>
  <c r="F118" i="3" s="1"/>
  <c r="D118" i="3"/>
  <c r="C348" i="3"/>
  <c r="D348" i="3"/>
  <c r="I348" i="3"/>
  <c r="B208" i="4"/>
  <c r="E208" i="4"/>
  <c r="B145" i="4"/>
  <c r="D407" i="3"/>
  <c r="C407" i="3"/>
  <c r="I407" i="3"/>
  <c r="B353" i="4"/>
  <c r="J68" i="3"/>
  <c r="G17" i="3"/>
  <c r="J17" i="3" s="1"/>
  <c r="B654" i="4"/>
  <c r="E654" i="4"/>
  <c r="C507" i="3"/>
  <c r="D507" i="3"/>
  <c r="I507" i="3"/>
  <c r="B600" i="4"/>
  <c r="P35" i="1"/>
  <c r="AL35" i="5"/>
  <c r="D301" i="3"/>
  <c r="I301" i="3"/>
  <c r="C301" i="3"/>
  <c r="B796" i="4"/>
  <c r="E796" i="4"/>
  <c r="I546" i="3"/>
  <c r="D546" i="3"/>
  <c r="C546" i="3"/>
  <c r="F546" i="3" s="1"/>
  <c r="K546" i="3" s="1"/>
  <c r="L546" i="3" s="1"/>
  <c r="B404" i="4"/>
  <c r="E404" i="4"/>
  <c r="B213" i="4"/>
  <c r="E213" i="4"/>
  <c r="B469" i="4"/>
  <c r="AI45" i="5"/>
  <c r="AK42" i="5"/>
  <c r="C538" i="3"/>
  <c r="F538" i="3" s="1"/>
  <c r="K538" i="3" s="1"/>
  <c r="L538" i="3" s="1"/>
  <c r="I538" i="3"/>
  <c r="D538" i="3"/>
  <c r="D26" i="8"/>
  <c r="A140" i="1"/>
  <c r="D121" i="3"/>
  <c r="C121" i="3"/>
  <c r="J572" i="3"/>
  <c r="G605" i="3"/>
  <c r="G29" i="3"/>
  <c r="J29" i="3" s="1"/>
  <c r="J79" i="3"/>
  <c r="B342" i="4"/>
  <c r="B150" i="4"/>
  <c r="C492" i="3"/>
  <c r="D492" i="3"/>
  <c r="I492" i="3"/>
  <c r="AE42" i="5"/>
  <c r="H528" i="5"/>
  <c r="B79" i="4"/>
  <c r="D16" i="4"/>
  <c r="B706" i="4"/>
  <c r="E706" i="4"/>
  <c r="B471" i="4"/>
  <c r="B774" i="4"/>
  <c r="E774" i="4"/>
  <c r="B275" i="4"/>
  <c r="C110" i="3"/>
  <c r="D110" i="3"/>
  <c r="B265" i="4"/>
  <c r="B272" i="4"/>
  <c r="H209" i="5"/>
  <c r="B789" i="4"/>
  <c r="E789" i="4"/>
  <c r="B339" i="4"/>
  <c r="C16" i="1"/>
  <c r="D13" i="4"/>
  <c r="B77" i="4"/>
  <c r="D103" i="4"/>
  <c r="E99" i="4" s="1"/>
  <c r="D7" i="4"/>
  <c r="B70" i="4"/>
  <c r="D393" i="3"/>
  <c r="C393" i="3"/>
  <c r="I393" i="3"/>
  <c r="D201" i="3"/>
  <c r="C201" i="3"/>
  <c r="M310" i="1"/>
  <c r="L14" i="8" s="1"/>
  <c r="L16" i="8" s="1"/>
  <c r="D38" i="1"/>
  <c r="C38" i="1" s="1"/>
  <c r="B136" i="4"/>
  <c r="D178" i="3"/>
  <c r="C178" i="3"/>
  <c r="I178" i="3"/>
  <c r="D466" i="3"/>
  <c r="C466" i="3"/>
  <c r="I466" i="3"/>
  <c r="D462" i="3"/>
  <c r="C462" i="3"/>
  <c r="I462" i="3"/>
  <c r="B346" i="4"/>
  <c r="I441" i="3"/>
  <c r="D441" i="3"/>
  <c r="C441" i="3"/>
  <c r="A133" i="1"/>
  <c r="A195" i="1"/>
  <c r="C483" i="3"/>
  <c r="I483" i="3"/>
  <c r="D483" i="3"/>
  <c r="H41" i="9"/>
  <c r="B278" i="4"/>
  <c r="A136" i="1"/>
  <c r="B657" i="4"/>
  <c r="E657" i="4"/>
  <c r="B646" i="4"/>
  <c r="B214" i="4"/>
  <c r="E214" i="4"/>
  <c r="J92" i="3"/>
  <c r="G41" i="3"/>
  <c r="J41" i="3" s="1"/>
  <c r="P22" i="1"/>
  <c r="Q22" i="1" s="1"/>
  <c r="AL24" i="5"/>
  <c r="C370" i="3"/>
  <c r="F370" i="3" s="1"/>
  <c r="D370" i="3"/>
  <c r="I370" i="3"/>
  <c r="C421" i="5"/>
  <c r="AF422" i="5" s="1"/>
  <c r="B397" i="4"/>
  <c r="E634" i="5"/>
  <c r="D346" i="3"/>
  <c r="C346" i="3"/>
  <c r="I346" i="3"/>
  <c r="B453" i="4"/>
  <c r="D17" i="4"/>
  <c r="B80" i="4"/>
  <c r="B203" i="4"/>
  <c r="E203" i="4"/>
  <c r="B333" i="4"/>
  <c r="C258" i="3"/>
  <c r="I258" i="3"/>
  <c r="D258" i="3"/>
  <c r="P41" i="1"/>
  <c r="AL40" i="5"/>
  <c r="C219" i="3"/>
  <c r="D219" i="3"/>
  <c r="D586" i="3"/>
  <c r="I586" i="3"/>
  <c r="C586" i="3"/>
  <c r="C319" i="3"/>
  <c r="D319" i="3"/>
  <c r="I319" i="3"/>
  <c r="D34" i="4"/>
  <c r="B98" i="4"/>
  <c r="D68" i="1"/>
  <c r="C8" i="8" s="1"/>
  <c r="D9" i="1"/>
  <c r="C69" i="1"/>
  <c r="A76" i="1" s="1"/>
  <c r="P42" i="5"/>
  <c r="B595" i="4"/>
  <c r="AL13" i="5"/>
  <c r="P14" i="1"/>
  <c r="J199" i="3"/>
  <c r="I202" i="3" s="1"/>
  <c r="G232" i="3"/>
  <c r="P26" i="1"/>
  <c r="Q26" i="1" s="1"/>
  <c r="AL26" i="5"/>
  <c r="W370" i="5"/>
  <c r="H155" i="5"/>
  <c r="B597" i="4"/>
  <c r="D119" i="3"/>
  <c r="C119" i="3"/>
  <c r="B460" i="4"/>
  <c r="C267" i="3"/>
  <c r="D267" i="3"/>
  <c r="AF690" i="5"/>
  <c r="A647" i="1"/>
  <c r="C409" i="3"/>
  <c r="D409" i="3"/>
  <c r="I409" i="3"/>
  <c r="M36" i="9"/>
  <c r="B164" i="4"/>
  <c r="AC634" i="5"/>
  <c r="D587" i="3"/>
  <c r="I587" i="3"/>
  <c r="C587" i="3"/>
  <c r="B348" i="4"/>
  <c r="A638" i="1"/>
  <c r="G31" i="3"/>
  <c r="J31" i="3" s="1"/>
  <c r="J83" i="3"/>
  <c r="A73" i="1"/>
  <c r="B261" i="4"/>
  <c r="D24" i="4"/>
  <c r="B87" i="4"/>
  <c r="A636" i="1"/>
  <c r="O636" i="1"/>
  <c r="B273" i="4"/>
  <c r="B718" i="4"/>
  <c r="E718" i="4"/>
  <c r="B707" i="4"/>
  <c r="E707" i="4"/>
  <c r="D309" i="3"/>
  <c r="C309" i="3"/>
  <c r="I309" i="3"/>
  <c r="B655" i="4"/>
  <c r="E655" i="4"/>
  <c r="H153" i="5"/>
  <c r="Q38" i="9"/>
  <c r="A629" i="1"/>
  <c r="D365" i="3"/>
  <c r="C365" i="3"/>
  <c r="F365" i="3" s="1"/>
  <c r="K365" i="3" s="1"/>
  <c r="L365" i="3" s="1"/>
  <c r="I365" i="3"/>
  <c r="B475" i="4"/>
  <c r="C540" i="3"/>
  <c r="I540" i="3"/>
  <c r="D540" i="3"/>
  <c r="A326" i="1"/>
  <c r="D124" i="3"/>
  <c r="C124" i="3"/>
  <c r="Z582" i="5"/>
  <c r="R21" i="9"/>
  <c r="D584" i="3"/>
  <c r="I584" i="3"/>
  <c r="C584" i="3"/>
  <c r="D418" i="3"/>
  <c r="I418" i="3"/>
  <c r="C418" i="3"/>
  <c r="A646" i="1"/>
  <c r="D485" i="3"/>
  <c r="I485" i="3"/>
  <c r="C485" i="3"/>
  <c r="D395" i="3"/>
  <c r="I395" i="3"/>
  <c r="C395" i="3"/>
  <c r="B393" i="4"/>
  <c r="E393" i="4"/>
  <c r="A146" i="1"/>
  <c r="I313" i="3"/>
  <c r="D313" i="3"/>
  <c r="C313" i="3"/>
  <c r="B784" i="4"/>
  <c r="E784" i="4"/>
  <c r="I449" i="3"/>
  <c r="C449" i="3"/>
  <c r="D449" i="3"/>
  <c r="AI44" i="5"/>
  <c r="A77" i="1"/>
  <c r="B466" i="4"/>
  <c r="I317" i="3"/>
  <c r="D317" i="3"/>
  <c r="C317" i="3"/>
  <c r="B406" i="4"/>
  <c r="E406" i="4"/>
  <c r="B768" i="4"/>
  <c r="E768" i="4"/>
  <c r="B653" i="4"/>
  <c r="E653" i="4"/>
  <c r="B729" i="4"/>
  <c r="E729" i="4"/>
  <c r="C205" i="3"/>
  <c r="F205" i="3" s="1"/>
  <c r="D205" i="3"/>
  <c r="I205" i="3"/>
  <c r="D436" i="3"/>
  <c r="C436" i="3"/>
  <c r="I436" i="3"/>
  <c r="Q20" i="9"/>
  <c r="D167" i="3"/>
  <c r="C167" i="3"/>
  <c r="F167" i="3" s="1"/>
  <c r="I167" i="3"/>
  <c r="D221" i="3"/>
  <c r="C221" i="3"/>
  <c r="A766" i="1"/>
  <c r="A620" i="1"/>
  <c r="AC315" i="5"/>
  <c r="B389" i="4"/>
  <c r="E389" i="4"/>
  <c r="B207" i="4"/>
  <c r="E207" i="4"/>
  <c r="B647" i="4"/>
  <c r="C603" i="3"/>
  <c r="D603" i="3"/>
  <c r="I603" i="3"/>
  <c r="T475" i="5"/>
  <c r="B458" i="4"/>
  <c r="C117" i="3"/>
  <c r="D117" i="3"/>
  <c r="C509" i="3"/>
  <c r="D509" i="3"/>
  <c r="I509" i="3"/>
  <c r="D276" i="3"/>
  <c r="C276" i="3"/>
  <c r="I276" i="3"/>
  <c r="B267" i="4"/>
  <c r="E36" i="9"/>
  <c r="D15" i="4"/>
  <c r="B78" i="4"/>
  <c r="Q34" i="9"/>
  <c r="R34" i="9" s="1"/>
  <c r="H21" i="8"/>
  <c r="D116" i="3"/>
  <c r="C116" i="3"/>
  <c r="J62" i="3"/>
  <c r="G11" i="3"/>
  <c r="J11" i="3" s="1"/>
  <c r="A214" i="1"/>
  <c r="C128" i="3"/>
  <c r="D128" i="3"/>
  <c r="D310" i="3"/>
  <c r="I310" i="3"/>
  <c r="C310" i="3"/>
  <c r="D359" i="3"/>
  <c r="C359" i="3"/>
  <c r="I359" i="3"/>
  <c r="A143" i="1"/>
  <c r="D414" i="3"/>
  <c r="I414" i="3"/>
  <c r="C414" i="3"/>
  <c r="B716" i="4"/>
  <c r="E716" i="4"/>
  <c r="D392" i="3"/>
  <c r="C392" i="3"/>
  <c r="F392" i="3" s="1"/>
  <c r="K392" i="3" s="1"/>
  <c r="L392" i="3" s="1"/>
  <c r="I392" i="3"/>
  <c r="I502" i="3"/>
  <c r="C502" i="3"/>
  <c r="F502" i="3" s="1"/>
  <c r="D502" i="3"/>
  <c r="A632" i="1"/>
  <c r="B149" i="4"/>
  <c r="Q44" i="5"/>
  <c r="P41" i="9"/>
  <c r="B593" i="4"/>
  <c r="Q22" i="9"/>
  <c r="R22" i="9" s="1"/>
  <c r="B452" i="4"/>
  <c r="A627" i="1"/>
  <c r="G18" i="3"/>
  <c r="J18" i="3" s="1"/>
  <c r="J69" i="3"/>
  <c r="C530" i="3"/>
  <c r="I530" i="3"/>
  <c r="D530" i="3"/>
  <c r="B473" i="4"/>
  <c r="M26" i="9"/>
  <c r="B138" i="4"/>
  <c r="C579" i="1"/>
  <c r="A558" i="1" s="1"/>
  <c r="D484" i="3"/>
  <c r="C484" i="3"/>
  <c r="I484" i="3"/>
  <c r="AL20" i="5"/>
  <c r="P20" i="1"/>
  <c r="D115" i="3"/>
  <c r="C115" i="3"/>
  <c r="C390" i="3"/>
  <c r="D390" i="3"/>
  <c r="I390" i="3"/>
  <c r="B336" i="4"/>
  <c r="AF528" i="5"/>
  <c r="K44" i="5"/>
  <c r="C211" i="3"/>
  <c r="D211" i="3"/>
  <c r="I211" i="3"/>
  <c r="I322" i="3"/>
  <c r="D322" i="3"/>
  <c r="C322" i="3"/>
  <c r="C155" i="3"/>
  <c r="D155" i="3"/>
  <c r="I155" i="3"/>
  <c r="B517" i="4"/>
  <c r="D262" i="3"/>
  <c r="C262" i="3"/>
  <c r="I262" i="3"/>
  <c r="G27" i="3"/>
  <c r="J27" i="3" s="1"/>
  <c r="J78" i="3"/>
  <c r="J67" i="3"/>
  <c r="G15" i="3"/>
  <c r="J15" i="3" s="1"/>
  <c r="B528" i="4"/>
  <c r="G9" i="3"/>
  <c r="G93" i="3"/>
  <c r="J60" i="3"/>
  <c r="A88" i="1"/>
  <c r="R687" i="5"/>
  <c r="B268" i="4"/>
  <c r="A98" i="1"/>
  <c r="C269" i="3"/>
  <c r="F269" i="3" s="1"/>
  <c r="K269" i="3" s="1"/>
  <c r="L269" i="3" s="1"/>
  <c r="D269" i="3"/>
  <c r="B583" i="4"/>
  <c r="U687" i="5"/>
  <c r="H473" i="5"/>
  <c r="H475" i="5"/>
  <c r="Q10" i="9"/>
  <c r="J293" i="3"/>
  <c r="G326" i="3"/>
  <c r="M35" i="9"/>
  <c r="R35" i="9" s="1"/>
  <c r="B780" i="4"/>
  <c r="E780" i="4"/>
  <c r="C481" i="3"/>
  <c r="D481" i="3"/>
  <c r="I481" i="3"/>
  <c r="B286" i="4"/>
  <c r="I30" i="9"/>
  <c r="N475" i="5"/>
  <c r="D498" i="3"/>
  <c r="I498" i="3"/>
  <c r="C498" i="3"/>
  <c r="I37" i="9"/>
  <c r="I19" i="9"/>
  <c r="Q14" i="9"/>
  <c r="AI528" i="5"/>
  <c r="C170" i="3"/>
  <c r="D170" i="3"/>
  <c r="I170" i="3"/>
  <c r="E38" i="9"/>
  <c r="P27" i="1"/>
  <c r="Q27" i="1" s="1"/>
  <c r="AL28" i="5"/>
  <c r="P32" i="1"/>
  <c r="AL33" i="5"/>
  <c r="B340" i="4"/>
  <c r="C386" i="1"/>
  <c r="A403" i="1" s="1"/>
  <c r="B531" i="4"/>
  <c r="B664" i="4"/>
  <c r="E664" i="4"/>
  <c r="J16" i="8"/>
  <c r="J80" i="3"/>
  <c r="G28" i="3"/>
  <c r="J28" i="3" s="1"/>
  <c r="C303" i="3"/>
  <c r="D303" i="3"/>
  <c r="I303" i="3"/>
  <c r="H735" i="1"/>
  <c r="G25" i="8" s="1"/>
  <c r="G26" i="8" s="1"/>
  <c r="M16" i="9"/>
  <c r="M12" i="9"/>
  <c r="D135" i="3"/>
  <c r="C135" i="3"/>
  <c r="B137" i="4"/>
  <c r="J548" i="3"/>
  <c r="E370" i="5"/>
  <c r="C256" i="3"/>
  <c r="D256" i="3"/>
  <c r="I256" i="3"/>
  <c r="B335" i="4"/>
  <c r="A616" i="1"/>
  <c r="C173" i="3"/>
  <c r="D173" i="3"/>
  <c r="I173" i="3"/>
  <c r="B586" i="4"/>
  <c r="D134" i="3"/>
  <c r="C134" i="3"/>
  <c r="B782" i="4"/>
  <c r="E782" i="4"/>
  <c r="J84" i="3"/>
  <c r="G33" i="3"/>
  <c r="J33" i="3" s="1"/>
  <c r="N45" i="5"/>
  <c r="B260" i="4"/>
  <c r="D293" i="4"/>
  <c r="E291" i="4" s="1"/>
  <c r="C581" i="3"/>
  <c r="D581" i="3"/>
  <c r="I581" i="3"/>
  <c r="C553" i="3"/>
  <c r="I553" i="3"/>
  <c r="D553" i="3"/>
  <c r="M17" i="9"/>
  <c r="E28" i="9"/>
  <c r="Q209" i="5"/>
  <c r="C473" i="5"/>
  <c r="J553" i="1"/>
  <c r="I20" i="8" s="1"/>
  <c r="I21" i="8" s="1"/>
  <c r="B783" i="4"/>
  <c r="E783" i="4"/>
  <c r="B714" i="4"/>
  <c r="E714" i="4"/>
  <c r="B478" i="4"/>
  <c r="D162" i="3"/>
  <c r="C162" i="3"/>
  <c r="I162" i="3"/>
  <c r="A564" i="1"/>
  <c r="B795" i="4"/>
  <c r="E795" i="4"/>
  <c r="C316" i="3"/>
  <c r="D316" i="3"/>
  <c r="I316" i="3"/>
  <c r="D271" i="3"/>
  <c r="C271" i="3"/>
  <c r="F271" i="3" s="1"/>
  <c r="K271" i="3" s="1"/>
  <c r="L271" i="3" s="1"/>
  <c r="I271" i="3"/>
  <c r="AI209" i="5"/>
  <c r="AL36" i="5"/>
  <c r="P36" i="1"/>
  <c r="E25" i="9"/>
  <c r="R25" i="9" s="1"/>
  <c r="H44" i="5"/>
  <c r="E23" i="9"/>
  <c r="C229" i="3"/>
  <c r="D229" i="3"/>
  <c r="M20" i="9"/>
  <c r="I9" i="9"/>
  <c r="G26" i="3"/>
  <c r="J26" i="3" s="1"/>
  <c r="J77" i="3"/>
  <c r="N580" i="5"/>
  <c r="I23" i="9"/>
  <c r="R23" i="9" s="1"/>
  <c r="B403" i="4"/>
  <c r="E403" i="4"/>
  <c r="D21" i="8"/>
  <c r="M735" i="1"/>
  <c r="L25" i="8" s="1"/>
  <c r="L26" i="8" s="1"/>
  <c r="D512" i="3"/>
  <c r="I512" i="3"/>
  <c r="C512" i="3"/>
  <c r="D508" i="3"/>
  <c r="C508" i="3"/>
  <c r="I508" i="3"/>
  <c r="C579" i="3"/>
  <c r="F579" i="3" s="1"/>
  <c r="I579" i="3"/>
  <c r="D579" i="3"/>
  <c r="K579" i="3"/>
  <c r="L579" i="3" s="1"/>
  <c r="H40" i="1"/>
  <c r="C40" i="1" s="1"/>
  <c r="B717" i="4"/>
  <c r="E717" i="4"/>
  <c r="B292" i="4"/>
  <c r="A399" i="1"/>
  <c r="B660" i="4"/>
  <c r="E660" i="4"/>
  <c r="D403" i="3"/>
  <c r="C403" i="3"/>
  <c r="I403" i="3"/>
  <c r="D349" i="3"/>
  <c r="C349" i="3"/>
  <c r="I349" i="3"/>
  <c r="C165" i="3"/>
  <c r="F165" i="3" s="1"/>
  <c r="K165" i="3" s="1"/>
  <c r="L165" i="3" s="1"/>
  <c r="D165" i="3"/>
  <c r="I165" i="3"/>
  <c r="D609" i="4"/>
  <c r="E598" i="4" s="1"/>
  <c r="B576" i="4"/>
  <c r="B323" i="4"/>
  <c r="D356" i="4"/>
  <c r="E338" i="4" s="1"/>
  <c r="B544" i="4"/>
  <c r="D230" i="3"/>
  <c r="C230" i="3"/>
  <c r="I230" i="3"/>
  <c r="C556" i="3"/>
  <c r="D556" i="3"/>
  <c r="I556" i="3"/>
  <c r="B644" i="4"/>
  <c r="E644" i="4"/>
  <c r="A152" i="1"/>
  <c r="A199" i="1"/>
  <c r="B202" i="4"/>
  <c r="E202" i="4"/>
  <c r="B407" i="4"/>
  <c r="E407" i="4"/>
  <c r="C593" i="3"/>
  <c r="D593" i="3"/>
  <c r="I593" i="3"/>
  <c r="B591" i="4"/>
  <c r="C13" i="1"/>
  <c r="C356" i="3"/>
  <c r="D356" i="3"/>
  <c r="I356" i="3"/>
  <c r="B728" i="4"/>
  <c r="E728" i="4"/>
  <c r="A155" i="1"/>
  <c r="D312" i="3"/>
  <c r="C312" i="3"/>
  <c r="F312" i="3" s="1"/>
  <c r="E312" i="3" s="1"/>
  <c r="I312" i="3"/>
  <c r="Q315" i="5"/>
  <c r="A139" i="1"/>
  <c r="I16" i="9"/>
  <c r="B578" i="4"/>
  <c r="C526" i="5"/>
  <c r="D493" i="3"/>
  <c r="I493" i="3"/>
  <c r="C493" i="3"/>
  <c r="F493" i="3" s="1"/>
  <c r="K493" i="3" s="1"/>
  <c r="L493" i="3" s="1"/>
  <c r="B211" i="4"/>
  <c r="Q29" i="9"/>
  <c r="R29" i="9" s="1"/>
  <c r="Z368" i="5"/>
  <c r="I499" i="3"/>
  <c r="C499" i="3"/>
  <c r="D499" i="3"/>
  <c r="C295" i="3"/>
  <c r="F295" i="3" s="1"/>
  <c r="K295" i="3" s="1"/>
  <c r="L295" i="3" s="1"/>
  <c r="D295" i="3"/>
  <c r="I295" i="3"/>
  <c r="D120" i="3"/>
  <c r="C120" i="3"/>
  <c r="D488" i="3"/>
  <c r="C488" i="3"/>
  <c r="I488" i="3"/>
  <c r="A194" i="1"/>
  <c r="B226" i="4"/>
  <c r="E226" i="4"/>
  <c r="B787" i="4"/>
  <c r="E787" i="4"/>
  <c r="D35" i="4"/>
  <c r="B97" i="4"/>
  <c r="I599" i="3"/>
  <c r="D599" i="3"/>
  <c r="C599" i="3"/>
  <c r="B788" i="4"/>
  <c r="E788" i="4"/>
  <c r="I495" i="3"/>
  <c r="D495" i="3"/>
  <c r="C495" i="3"/>
  <c r="AF155" i="5"/>
  <c r="B395" i="4"/>
  <c r="E395" i="4"/>
  <c r="J63" i="3"/>
  <c r="G12" i="3"/>
  <c r="J12" i="3" s="1"/>
  <c r="B601" i="4"/>
  <c r="B218" i="4"/>
  <c r="E218" i="4"/>
  <c r="A211" i="1"/>
  <c r="A580" i="1"/>
  <c r="D169" i="3"/>
  <c r="C169" i="3"/>
  <c r="I169" i="3"/>
  <c r="B345" i="4"/>
  <c r="C226" i="3"/>
  <c r="F226" i="3" s="1"/>
  <c r="D226" i="3"/>
  <c r="I226" i="3"/>
  <c r="B540" i="4"/>
  <c r="W315" i="5"/>
  <c r="Q31" i="9"/>
  <c r="D401" i="3"/>
  <c r="C401" i="3"/>
  <c r="I401" i="3"/>
  <c r="G32" i="3"/>
  <c r="J32" i="3" s="1"/>
  <c r="J82" i="3"/>
  <c r="S42" i="5"/>
  <c r="C532" i="3"/>
  <c r="D532" i="3"/>
  <c r="I532" i="3"/>
  <c r="D122" i="3"/>
  <c r="C122" i="3"/>
  <c r="B221" i="4"/>
  <c r="E221" i="4"/>
  <c r="M10" i="9"/>
  <c r="P38" i="1"/>
  <c r="AL38" i="5"/>
  <c r="I298" i="3"/>
  <c r="D298" i="3"/>
  <c r="C298" i="3"/>
  <c r="E18" i="9"/>
  <c r="A574" i="1"/>
  <c r="A329" i="1"/>
  <c r="D363" i="3"/>
  <c r="C363" i="3"/>
  <c r="I363" i="3"/>
  <c r="D361" i="3"/>
  <c r="C361" i="3"/>
  <c r="I361" i="3"/>
  <c r="D580" i="3"/>
  <c r="C580" i="3"/>
  <c r="I580" i="3"/>
  <c r="I259" i="3"/>
  <c r="C259" i="3"/>
  <c r="D259" i="3"/>
  <c r="C257" i="3"/>
  <c r="D257" i="3"/>
  <c r="I257" i="3"/>
  <c r="B416" i="4"/>
  <c r="A633" i="1"/>
  <c r="B199" i="4"/>
  <c r="E199" i="4"/>
  <c r="C391" i="3"/>
  <c r="D391" i="3"/>
  <c r="I391" i="3"/>
  <c r="B400" i="4"/>
  <c r="E400" i="4"/>
  <c r="Q101" i="5"/>
  <c r="C29" i="1"/>
  <c r="C207" i="3"/>
  <c r="D207" i="3"/>
  <c r="I207" i="3"/>
  <c r="I32" i="9"/>
  <c r="A78" i="1"/>
  <c r="C185" i="3"/>
  <c r="D185" i="3"/>
  <c r="I185" i="3"/>
  <c r="C11" i="1"/>
  <c r="B599" i="4"/>
  <c r="E599" i="4"/>
  <c r="C20" i="1"/>
  <c r="B642" i="4"/>
  <c r="E642" i="4"/>
  <c r="B476" i="4"/>
  <c r="A137" i="1"/>
  <c r="A150" i="1"/>
  <c r="C225" i="3"/>
  <c r="D225" i="3"/>
  <c r="I225" i="3"/>
  <c r="C228" i="3"/>
  <c r="I228" i="3"/>
  <c r="D228" i="3"/>
  <c r="B271" i="4"/>
  <c r="B351" i="4"/>
  <c r="N209" i="5"/>
  <c r="D14" i="4"/>
  <c r="B76" i="4"/>
  <c r="E76" i="4"/>
  <c r="A100" i="1"/>
  <c r="P29" i="1"/>
  <c r="AL27" i="5"/>
  <c r="C133" i="3"/>
  <c r="D133" i="3"/>
  <c r="K526" i="5"/>
  <c r="K528" i="5"/>
  <c r="I405" i="3"/>
  <c r="D405" i="3"/>
  <c r="C405" i="3"/>
  <c r="AL18" i="5"/>
  <c r="P18" i="1"/>
  <c r="A142" i="1"/>
  <c r="B705" i="4"/>
  <c r="E705" i="4"/>
  <c r="C160" i="3"/>
  <c r="D160" i="3"/>
  <c r="I160" i="3"/>
  <c r="E17" i="9"/>
  <c r="B163" i="4"/>
  <c r="C352" i="3"/>
  <c r="F352" i="3" s="1"/>
  <c r="D352" i="3"/>
  <c r="I352" i="3"/>
  <c r="B720" i="4"/>
  <c r="E720" i="4"/>
  <c r="D435" i="3"/>
  <c r="I435" i="3"/>
  <c r="C435" i="3"/>
  <c r="F435" i="3" s="1"/>
  <c r="C444" i="3"/>
  <c r="D444" i="3"/>
  <c r="I444" i="3"/>
  <c r="B141" i="4"/>
  <c r="D445" i="3"/>
  <c r="C445" i="3"/>
  <c r="I445" i="3"/>
  <c r="C21" i="1"/>
  <c r="D31" i="4"/>
  <c r="B94" i="4"/>
  <c r="E94" i="4"/>
  <c r="I453" i="3"/>
  <c r="D453" i="3"/>
  <c r="C453" i="3"/>
  <c r="A156" i="1"/>
  <c r="I8" i="9"/>
  <c r="F41" i="9"/>
  <c r="B534" i="4"/>
  <c r="B166" i="4"/>
  <c r="C455" i="3"/>
  <c r="I455" i="3"/>
  <c r="D455" i="3"/>
  <c r="C350" i="3"/>
  <c r="F350" i="3" s="1"/>
  <c r="D350" i="3"/>
  <c r="I350" i="3"/>
  <c r="D23" i="4"/>
  <c r="B86" i="4"/>
  <c r="B770" i="4"/>
  <c r="E770" i="4"/>
  <c r="D591" i="3"/>
  <c r="C591" i="3"/>
  <c r="I591" i="3"/>
  <c r="A694" i="1"/>
  <c r="D537" i="3"/>
  <c r="C537" i="3"/>
  <c r="I537" i="3"/>
  <c r="D552" i="3"/>
  <c r="C552" i="3"/>
  <c r="I552" i="3"/>
  <c r="D136" i="3"/>
  <c r="C136" i="3"/>
  <c r="A101" i="1"/>
  <c r="M14" i="9"/>
  <c r="B152" i="4"/>
  <c r="D601" i="3"/>
  <c r="C601" i="3"/>
  <c r="F601" i="3" s="1"/>
  <c r="K601" i="3" s="1"/>
  <c r="L601" i="3" s="1"/>
  <c r="I601" i="3"/>
  <c r="C172" i="3"/>
  <c r="D172" i="3"/>
  <c r="I172" i="3"/>
  <c r="B410" i="4"/>
  <c r="E410" i="4"/>
  <c r="B771" i="4"/>
  <c r="E771" i="4"/>
  <c r="D161" i="3"/>
  <c r="C161" i="3"/>
  <c r="I161" i="3"/>
  <c r="A148" i="1"/>
  <c r="D28" i="4"/>
  <c r="B93" i="4"/>
  <c r="G13" i="3"/>
  <c r="J13" i="3" s="1"/>
  <c r="J65" i="3"/>
  <c r="AC690" i="5"/>
  <c r="I39" i="9"/>
  <c r="I353" i="3"/>
  <c r="C353" i="3"/>
  <c r="D353" i="3"/>
  <c r="C250" i="1"/>
  <c r="A265" i="1" s="1"/>
  <c r="D249" i="1"/>
  <c r="C13" i="8" s="1"/>
  <c r="B409" i="4"/>
  <c r="E409" i="4"/>
  <c r="D489" i="3"/>
  <c r="C489" i="3"/>
  <c r="I489" i="3"/>
  <c r="I36" i="9"/>
  <c r="A575" i="1"/>
  <c r="D212" i="3"/>
  <c r="C212" i="3"/>
  <c r="I212" i="3"/>
  <c r="D529" i="3"/>
  <c r="C529" i="3"/>
  <c r="I529" i="3"/>
  <c r="AC99" i="5"/>
  <c r="T370" i="5"/>
  <c r="AI475" i="5"/>
  <c r="A130" i="1"/>
  <c r="B399" i="4"/>
  <c r="E399" i="4"/>
  <c r="AC580" i="5"/>
  <c r="B667" i="4"/>
  <c r="E667" i="4"/>
  <c r="B773" i="4"/>
  <c r="E773" i="4"/>
  <c r="A634" i="1"/>
  <c r="A96" i="1"/>
  <c r="B331" i="4"/>
  <c r="E331" i="4"/>
  <c r="C486" i="3"/>
  <c r="F486" i="3" s="1"/>
  <c r="K486" i="3" s="1"/>
  <c r="L486" i="3" s="1"/>
  <c r="D486" i="3"/>
  <c r="I486" i="3"/>
  <c r="B160" i="4"/>
  <c r="D545" i="3"/>
  <c r="C545" i="3"/>
  <c r="I545" i="3"/>
  <c r="B459" i="4"/>
  <c r="C597" i="3"/>
  <c r="F597" i="3" s="1"/>
  <c r="D597" i="3"/>
  <c r="I597" i="3"/>
  <c r="A216" i="1"/>
  <c r="B158" i="4"/>
  <c r="B454" i="4"/>
  <c r="B662" i="4"/>
  <c r="E662" i="4"/>
  <c r="C158" i="3"/>
  <c r="D158" i="3"/>
  <c r="I158" i="3"/>
  <c r="A617" i="1"/>
  <c r="B710" i="4"/>
  <c r="E710" i="4"/>
  <c r="W473" i="5"/>
  <c r="W475" i="5"/>
  <c r="A74" i="1"/>
  <c r="Q582" i="5"/>
  <c r="A582" i="1"/>
  <c r="A562" i="1"/>
  <c r="Q261" i="5"/>
  <c r="Q263" i="5"/>
  <c r="C573" i="3"/>
  <c r="D573" i="3"/>
  <c r="I573" i="3"/>
  <c r="D297" i="3"/>
  <c r="C297" i="3"/>
  <c r="I297" i="3"/>
  <c r="AI688" i="5"/>
  <c r="AI690" i="5"/>
  <c r="B266" i="4"/>
  <c r="E266" i="4"/>
  <c r="A561" i="1"/>
  <c r="D260" i="3"/>
  <c r="C260" i="3"/>
  <c r="I260" i="3"/>
  <c r="B652" i="4"/>
  <c r="E652" i="4"/>
  <c r="D175" i="3"/>
  <c r="I175" i="3"/>
  <c r="C175" i="3"/>
  <c r="B656" i="4"/>
  <c r="E656" i="4"/>
  <c r="B663" i="4"/>
  <c r="E663" i="4"/>
  <c r="B513" i="4"/>
  <c r="D546" i="4"/>
  <c r="E521" i="4" s="1"/>
  <c r="A377" i="1"/>
  <c r="B148" i="4"/>
  <c r="B151" i="4"/>
  <c r="C585" i="3"/>
  <c r="D585" i="3"/>
  <c r="I585" i="3"/>
  <c r="B668" i="4"/>
  <c r="E668" i="4"/>
  <c r="D206" i="3"/>
  <c r="C206" i="3"/>
  <c r="I206" i="3"/>
  <c r="J87" i="3"/>
  <c r="G37" i="3"/>
  <c r="J37" i="3" s="1"/>
  <c r="B791" i="4"/>
  <c r="E791" i="4"/>
  <c r="D590" i="3"/>
  <c r="I590" i="3"/>
  <c r="C590" i="3"/>
  <c r="A213" i="1"/>
  <c r="A390" i="1"/>
  <c r="B73" i="4"/>
  <c r="D10" i="4"/>
  <c r="A212" i="1"/>
  <c r="D459" i="3"/>
  <c r="I459" i="3"/>
  <c r="C459" i="3"/>
  <c r="F459" i="3" s="1"/>
  <c r="K459" i="3" s="1"/>
  <c r="L459" i="3" s="1"/>
  <c r="C174" i="3"/>
  <c r="D174" i="3"/>
  <c r="I174" i="3"/>
  <c r="I17" i="9"/>
  <c r="E19" i="9"/>
  <c r="B520" i="4"/>
  <c r="B721" i="4"/>
  <c r="E721" i="4"/>
  <c r="D492" i="1"/>
  <c r="C19" i="8" s="1"/>
  <c r="B19" i="8" s="1"/>
  <c r="C493" i="1"/>
  <c r="A525" i="1" s="1"/>
  <c r="D268" i="3"/>
  <c r="I268" i="3"/>
  <c r="C268" i="3"/>
  <c r="B287" i="4"/>
  <c r="E287" i="4"/>
  <c r="C413" i="3"/>
  <c r="D413" i="3"/>
  <c r="I413" i="3"/>
  <c r="B661" i="4"/>
  <c r="E661" i="4"/>
  <c r="J106" i="3"/>
  <c r="I129" i="3" s="1"/>
  <c r="G139" i="3"/>
  <c r="E33" i="9"/>
  <c r="AL9" i="5"/>
  <c r="C42" i="5"/>
  <c r="P9" i="1"/>
  <c r="C137" i="3"/>
  <c r="D137" i="3"/>
  <c r="B711" i="4"/>
  <c r="E711" i="4"/>
  <c r="C451" i="3"/>
  <c r="I451" i="3"/>
  <c r="D451" i="3"/>
  <c r="F451" i="3" s="1"/>
  <c r="K451" i="3" s="1"/>
  <c r="L451" i="3" s="1"/>
  <c r="D177" i="3"/>
  <c r="C177" i="3"/>
  <c r="I177" i="3"/>
  <c r="C342" i="3"/>
  <c r="F342" i="3" s="1"/>
  <c r="D342" i="3"/>
  <c r="I342" i="3"/>
  <c r="B392" i="4"/>
  <c r="E392" i="4"/>
  <c r="B524" i="4"/>
  <c r="A583" i="1"/>
  <c r="A581" i="1"/>
  <c r="M31" i="9"/>
  <c r="B394" i="4"/>
  <c r="E394" i="4"/>
  <c r="A516" i="1"/>
  <c r="B461" i="4"/>
  <c r="A94" i="1"/>
  <c r="B786" i="4"/>
  <c r="E786" i="4"/>
  <c r="A380" i="1"/>
  <c r="A753" i="1"/>
  <c r="B334" i="4"/>
  <c r="E334" i="4"/>
  <c r="A585" i="1"/>
  <c r="D26" i="4"/>
  <c r="B88" i="4"/>
  <c r="H9" i="3"/>
  <c r="H43" i="3" s="1"/>
  <c r="H93" i="3"/>
  <c r="C10" i="1"/>
  <c r="A576" i="1"/>
  <c r="I15" i="9"/>
  <c r="I27" i="9"/>
  <c r="D275" i="3"/>
  <c r="C275" i="3"/>
  <c r="I275" i="3"/>
  <c r="B798" i="4"/>
  <c r="E798" i="4"/>
  <c r="D108" i="3"/>
  <c r="C108" i="3"/>
  <c r="C224" i="3"/>
  <c r="D224" i="3"/>
  <c r="I224" i="3"/>
  <c r="C18" i="1"/>
  <c r="B229" i="4"/>
  <c r="E229" i="4"/>
  <c r="C676" i="1"/>
  <c r="A684" i="1" s="1"/>
  <c r="D675" i="1"/>
  <c r="C24" i="8" s="1"/>
  <c r="B24" i="8" s="1"/>
  <c r="A71" i="1"/>
  <c r="A196" i="1"/>
  <c r="D541" i="3"/>
  <c r="I541" i="3"/>
  <c r="C541" i="3"/>
  <c r="A132" i="1"/>
  <c r="D457" i="3"/>
  <c r="C457" i="3"/>
  <c r="I457" i="3"/>
  <c r="I16" i="8"/>
  <c r="A80" i="1"/>
  <c r="A138" i="1"/>
  <c r="W207" i="5"/>
  <c r="D366" i="3"/>
  <c r="I366" i="3"/>
  <c r="C366" i="3"/>
  <c r="A262" i="1"/>
  <c r="I33" i="9"/>
  <c r="A400" i="1"/>
  <c r="B289" i="4"/>
  <c r="E289" i="4"/>
  <c r="D210" i="3"/>
  <c r="C210" i="3"/>
  <c r="I210" i="3"/>
  <c r="C274" i="3"/>
  <c r="D274" i="3"/>
  <c r="I274" i="3"/>
  <c r="G16" i="3"/>
  <c r="J16" i="3" s="1"/>
  <c r="J66" i="3"/>
  <c r="A508" i="1"/>
  <c r="C39" i="1"/>
  <c r="B350" i="4"/>
  <c r="E350" i="4"/>
  <c r="B408" i="4"/>
  <c r="E408" i="4"/>
  <c r="C505" i="3"/>
  <c r="I505" i="3"/>
  <c r="D505" i="3"/>
  <c r="C557" i="3"/>
  <c r="D557" i="3"/>
  <c r="I557" i="3"/>
  <c r="J68" i="1"/>
  <c r="I8" i="8" s="1"/>
  <c r="I11" i="8" s="1"/>
  <c r="J9" i="1"/>
  <c r="J8" i="1" s="1"/>
  <c r="B90" i="4"/>
  <c r="D25" i="4"/>
  <c r="I527" i="3"/>
  <c r="C527" i="3"/>
  <c r="D527" i="3"/>
  <c r="A331" i="1"/>
  <c r="M37" i="9"/>
  <c r="R37" i="9" s="1"/>
  <c r="B204" i="4"/>
  <c r="E204" i="4"/>
  <c r="B462" i="4"/>
  <c r="B577" i="4"/>
  <c r="E577" i="4"/>
  <c r="A460" i="1"/>
  <c r="AF101" i="5"/>
  <c r="D113" i="3"/>
  <c r="C113" i="3"/>
  <c r="C357" i="3"/>
  <c r="D357" i="3"/>
  <c r="I357" i="3"/>
  <c r="B587" i="4"/>
  <c r="E587" i="4"/>
  <c r="B594" i="4"/>
  <c r="E594" i="4"/>
  <c r="A81" i="1"/>
  <c r="E31" i="9"/>
  <c r="I68" i="1"/>
  <c r="H8" i="8" s="1"/>
  <c r="H11" i="8" s="1"/>
  <c r="I9" i="1"/>
  <c r="I8" i="1" s="1"/>
  <c r="B354" i="4"/>
  <c r="E354" i="4"/>
  <c r="L735" i="1"/>
  <c r="K25" i="8" s="1"/>
  <c r="K26" i="8" s="1"/>
  <c r="T315" i="5"/>
  <c r="Z263" i="5"/>
  <c r="C263" i="5" s="1"/>
  <c r="B775" i="4"/>
  <c r="E775" i="4"/>
  <c r="T636" i="5"/>
  <c r="C207" i="5"/>
  <c r="C396" i="3"/>
  <c r="D396" i="3"/>
  <c r="I396" i="3"/>
  <c r="C576" i="3"/>
  <c r="D576" i="3"/>
  <c r="I576" i="3"/>
  <c r="T420" i="5"/>
  <c r="AI263" i="5"/>
  <c r="D41" i="1"/>
  <c r="C41" i="1" s="1"/>
  <c r="C347" i="3"/>
  <c r="D347" i="3"/>
  <c r="I347" i="3"/>
  <c r="C588" i="3"/>
  <c r="D588" i="3"/>
  <c r="I588" i="3"/>
  <c r="B216" i="4"/>
  <c r="E216" i="4"/>
  <c r="A157" i="1"/>
  <c r="I577" i="3"/>
  <c r="C577" i="3"/>
  <c r="D577" i="3"/>
  <c r="B205" i="4"/>
  <c r="E205" i="4"/>
  <c r="AC263" i="5"/>
  <c r="T45" i="5"/>
  <c r="E13" i="9"/>
  <c r="R13" i="9" s="1"/>
  <c r="C580" i="5"/>
  <c r="B290" i="4"/>
  <c r="E290" i="4"/>
  <c r="B463" i="4"/>
  <c r="D315" i="3"/>
  <c r="C315" i="3"/>
  <c r="I315" i="3"/>
  <c r="B648" i="4"/>
  <c r="E648" i="4"/>
  <c r="C227" i="3"/>
  <c r="D227" i="3"/>
  <c r="I227" i="3"/>
  <c r="Y42" i="5"/>
  <c r="A697" i="1"/>
  <c r="N528" i="5"/>
  <c r="A563" i="1"/>
  <c r="W528" i="5"/>
  <c r="D305" i="3"/>
  <c r="C305" i="3"/>
  <c r="F305" i="3" s="1"/>
  <c r="K305" i="3" s="1"/>
  <c r="L305" i="3" s="1"/>
  <c r="I305" i="3"/>
  <c r="B670" i="4"/>
  <c r="E670" i="4"/>
  <c r="Q36" i="9"/>
  <c r="R36" i="9" s="1"/>
  <c r="E261" i="5"/>
  <c r="A568" i="1"/>
  <c r="D131" i="3"/>
  <c r="C131" i="3"/>
  <c r="I131" i="3"/>
  <c r="B85" i="4"/>
  <c r="D22" i="4"/>
  <c r="G14" i="3"/>
  <c r="J14" i="3" s="1"/>
  <c r="J64" i="3"/>
  <c r="B645" i="4"/>
  <c r="E645" i="4"/>
  <c r="A220" i="1"/>
  <c r="B209" i="4"/>
  <c r="E209" i="4"/>
  <c r="B779" i="4"/>
  <c r="E779" i="4"/>
  <c r="D157" i="3"/>
  <c r="C157" i="3"/>
  <c r="I157" i="3"/>
  <c r="C231" i="3"/>
  <c r="I231" i="3"/>
  <c r="D231" i="3"/>
  <c r="F231" i="3" s="1"/>
  <c r="K231" i="3" s="1"/>
  <c r="L231" i="3" s="1"/>
  <c r="A393" i="1"/>
  <c r="A219" i="1"/>
  <c r="D501" i="3"/>
  <c r="C501" i="3"/>
  <c r="I501" i="3"/>
  <c r="T528" i="5"/>
  <c r="B792" i="4"/>
  <c r="E792" i="4"/>
  <c r="A628" i="1"/>
  <c r="D130" i="3"/>
  <c r="C130" i="3"/>
  <c r="D534" i="3"/>
  <c r="I534" i="3"/>
  <c r="C534" i="3"/>
  <c r="C24" i="1"/>
  <c r="D371" i="3"/>
  <c r="C371" i="3"/>
  <c r="I371" i="3"/>
  <c r="C554" i="3"/>
  <c r="D554" i="3"/>
  <c r="I554" i="3"/>
  <c r="C583" i="3"/>
  <c r="D583" i="3"/>
  <c r="I583" i="3"/>
  <c r="T155" i="5"/>
  <c r="A577" i="1"/>
  <c r="C35" i="1"/>
  <c r="D255" i="3"/>
  <c r="C255" i="3"/>
  <c r="I255" i="3"/>
  <c r="B391" i="4"/>
  <c r="E391" i="4"/>
  <c r="A645" i="1"/>
  <c r="C461" i="3"/>
  <c r="D461" i="3"/>
  <c r="I461" i="3"/>
  <c r="B327" i="4"/>
  <c r="E327" i="4"/>
  <c r="B337" i="4"/>
  <c r="E337" i="4"/>
  <c r="I535" i="3"/>
  <c r="C535" i="3"/>
  <c r="D535" i="3"/>
  <c r="B733" i="4"/>
  <c r="E733" i="4"/>
  <c r="B219" i="4"/>
  <c r="E219" i="4"/>
  <c r="C497" i="3"/>
  <c r="D497" i="3"/>
  <c r="I497" i="3"/>
  <c r="A706" i="1"/>
  <c r="B276" i="4"/>
  <c r="E276" i="4"/>
  <c r="B157" i="4"/>
  <c r="J387" i="3"/>
  <c r="G420" i="3"/>
  <c r="B658" i="4"/>
  <c r="E658" i="4"/>
  <c r="D123" i="3"/>
  <c r="C123" i="3"/>
  <c r="B641" i="4"/>
  <c r="E641" i="4"/>
  <c r="C182" i="3"/>
  <c r="D182" i="3"/>
  <c r="I182" i="3"/>
  <c r="B523" i="4"/>
  <c r="D213" i="3"/>
  <c r="C213" i="3"/>
  <c r="I213" i="3"/>
  <c r="B472" i="4"/>
  <c r="L68" i="1"/>
  <c r="K8" i="8" s="1"/>
  <c r="K11" i="8" s="1"/>
  <c r="L9" i="1"/>
  <c r="L8" i="1" s="1"/>
  <c r="Z315" i="5"/>
  <c r="B144" i="4"/>
  <c r="B341" i="4"/>
  <c r="E341" i="4"/>
  <c r="C533" i="3"/>
  <c r="D533" i="3"/>
  <c r="I533" i="3"/>
  <c r="D9" i="4"/>
  <c r="B72" i="4"/>
  <c r="E315" i="5"/>
  <c r="N261" i="5"/>
  <c r="C208" i="3"/>
  <c r="F208" i="3" s="1"/>
  <c r="K208" i="3" s="1"/>
  <c r="L208" i="3" s="1"/>
  <c r="D208" i="3"/>
  <c r="I208" i="3"/>
  <c r="D18" i="4"/>
  <c r="B81" i="4"/>
  <c r="I394" i="3"/>
  <c r="C394" i="3"/>
  <c r="D394" i="3"/>
  <c r="A396" i="1"/>
  <c r="B649" i="4"/>
  <c r="E649" i="4"/>
  <c r="B264" i="4"/>
  <c r="E264" i="4"/>
  <c r="N690" i="5"/>
  <c r="A191" i="1"/>
  <c r="B134" i="4"/>
  <c r="D167" i="4"/>
  <c r="E155" i="4" s="1"/>
  <c r="B527" i="4"/>
  <c r="D30" i="4"/>
  <c r="B92" i="4"/>
  <c r="G42" i="5"/>
  <c r="E9" i="9"/>
  <c r="N99" i="5"/>
  <c r="K475" i="5"/>
  <c r="B396" i="4"/>
  <c r="E396" i="4"/>
  <c r="I398" i="3"/>
  <c r="D398" i="3"/>
  <c r="C398" i="3"/>
  <c r="A560" i="1"/>
  <c r="I351" i="3"/>
  <c r="D351" i="3"/>
  <c r="C351" i="3"/>
  <c r="H315" i="5"/>
  <c r="C34" i="1"/>
  <c r="C594" i="3"/>
  <c r="I594" i="3"/>
  <c r="D594" i="3"/>
  <c r="I456" i="3"/>
  <c r="C456" i="3"/>
  <c r="D456" i="3"/>
  <c r="A625" i="1"/>
  <c r="H690" i="5"/>
  <c r="C306" i="3"/>
  <c r="I306" i="3"/>
  <c r="D306" i="3"/>
  <c r="G21" i="3"/>
  <c r="J21" i="3" s="1"/>
  <c r="J73" i="3"/>
  <c r="C32" i="1"/>
  <c r="C99" i="5"/>
  <c r="A70" i="1"/>
  <c r="B588" i="4"/>
  <c r="E588" i="4"/>
  <c r="A145" i="1"/>
  <c r="B279" i="4"/>
  <c r="E279" i="4"/>
  <c r="C604" i="3"/>
  <c r="I604" i="3"/>
  <c r="D604" i="3"/>
  <c r="B285" i="4"/>
  <c r="E285" i="4"/>
  <c r="AL29" i="5"/>
  <c r="P28" i="1"/>
  <c r="A559" i="1"/>
  <c r="K315" i="5"/>
  <c r="D12" i="1"/>
  <c r="C12" i="1" s="1"/>
  <c r="B405" i="4"/>
  <c r="E405" i="4"/>
  <c r="B95" i="4"/>
  <c r="D32" i="4"/>
  <c r="Z688" i="5"/>
  <c r="Z690" i="5"/>
  <c r="B284" i="4"/>
  <c r="E284" i="4"/>
  <c r="B590" i="4"/>
  <c r="E590" i="4"/>
  <c r="K99" i="5"/>
  <c r="AF370" i="5"/>
  <c r="B592" i="4"/>
  <c r="E592" i="4"/>
  <c r="B477" i="4"/>
  <c r="C463" i="3"/>
  <c r="D463" i="3"/>
  <c r="I463" i="3"/>
  <c r="A566" i="1"/>
  <c r="A522" i="1"/>
  <c r="A497" i="1"/>
  <c r="B401" i="4"/>
  <c r="E401" i="4"/>
  <c r="C33" i="1"/>
  <c r="B161" i="4"/>
  <c r="C314" i="3"/>
  <c r="D314" i="3"/>
  <c r="I314" i="3"/>
  <c r="B735" i="4"/>
  <c r="E735" i="4"/>
  <c r="E27" i="9"/>
  <c r="B708" i="4"/>
  <c r="O41" i="9"/>
  <c r="AL25" i="5"/>
  <c r="P25" i="1"/>
  <c r="Q25" i="1" s="1"/>
  <c r="C369" i="3"/>
  <c r="D369" i="3"/>
  <c r="I369" i="3"/>
  <c r="Q634" i="5"/>
  <c r="M19" i="9"/>
  <c r="D127" i="3"/>
  <c r="C127" i="3"/>
  <c r="I127" i="3"/>
  <c r="M28" i="9"/>
  <c r="R28" i="9" s="1"/>
  <c r="C452" i="3"/>
  <c r="D452" i="3"/>
  <c r="I452" i="3"/>
  <c r="P16" i="1"/>
  <c r="Q16" i="1" s="1"/>
  <c r="AL16" i="5"/>
  <c r="D42" i="5"/>
  <c r="H37" i="1"/>
  <c r="C37" i="1" s="1"/>
  <c r="D277" i="3"/>
  <c r="C277" i="3"/>
  <c r="I277" i="3"/>
  <c r="T582" i="5"/>
  <c r="C308" i="3"/>
  <c r="D308" i="3"/>
  <c r="I308" i="3"/>
  <c r="A251" i="1"/>
  <c r="A217" i="1"/>
  <c r="I408" i="3"/>
  <c r="D408" i="3"/>
  <c r="C408" i="3"/>
  <c r="C138" i="3"/>
  <c r="D138" i="3"/>
  <c r="W101" i="5"/>
  <c r="B704" i="4"/>
  <c r="E704" i="4"/>
  <c r="C266" i="3"/>
  <c r="F266" i="3" s="1"/>
  <c r="D266" i="3"/>
  <c r="I266" i="3"/>
  <c r="AC526" i="5"/>
  <c r="B417" i="4"/>
  <c r="E417" i="4"/>
  <c r="B767" i="4"/>
  <c r="E767" i="4"/>
  <c r="B514" i="4"/>
  <c r="K636" i="5"/>
  <c r="C636" i="5" s="1"/>
  <c r="A197" i="1"/>
  <c r="B727" i="4"/>
  <c r="E727" i="4"/>
  <c r="A570" i="1"/>
  <c r="B457" i="4"/>
  <c r="D125" i="3"/>
  <c r="C125" i="3"/>
  <c r="I125" i="3"/>
  <c r="B781" i="4"/>
  <c r="E781" i="4"/>
  <c r="F128" i="1"/>
  <c r="E9" i="8" s="1"/>
  <c r="D179" i="3"/>
  <c r="C179" i="3"/>
  <c r="I179" i="3"/>
  <c r="D37" i="4"/>
  <c r="B101" i="4"/>
  <c r="V42" i="5"/>
  <c r="D11" i="4"/>
  <c r="B75" i="4"/>
  <c r="K261" i="5"/>
  <c r="Q18" i="9"/>
  <c r="R18" i="9" s="1"/>
  <c r="B288" i="4"/>
  <c r="E288" i="4"/>
  <c r="C372" i="3"/>
  <c r="D372" i="3"/>
  <c r="I372" i="3"/>
  <c r="J26" i="8"/>
  <c r="B347" i="4"/>
  <c r="E347" i="4"/>
  <c r="C25" i="1"/>
  <c r="D252" i="3"/>
  <c r="C252" i="3"/>
  <c r="I252" i="3"/>
  <c r="B215" i="4"/>
  <c r="E215" i="4"/>
  <c r="AF475" i="5"/>
  <c r="A281" i="1"/>
  <c r="I511" i="3"/>
  <c r="D511" i="3"/>
  <c r="C511" i="3"/>
  <c r="N41" i="9"/>
  <c r="Q8" i="9"/>
  <c r="A328" i="1" l="1"/>
  <c r="A701" i="1"/>
  <c r="F130" i="3"/>
  <c r="K130" i="3" s="1"/>
  <c r="L130" i="3" s="1"/>
  <c r="F113" i="3"/>
  <c r="F453" i="3"/>
  <c r="A332" i="1"/>
  <c r="F488" i="3"/>
  <c r="K488" i="3" s="1"/>
  <c r="L488" i="3" s="1"/>
  <c r="F175" i="3"/>
  <c r="K175" i="3" s="1"/>
  <c r="L175" i="3" s="1"/>
  <c r="E86" i="4"/>
  <c r="R31" i="9"/>
  <c r="A315" i="1"/>
  <c r="F418" i="3"/>
  <c r="K418" i="3" s="1"/>
  <c r="L418" i="3" s="1"/>
  <c r="F263" i="3"/>
  <c r="F442" i="3"/>
  <c r="K442" i="3" s="1"/>
  <c r="L442" i="3" s="1"/>
  <c r="F220" i="3"/>
  <c r="K220" i="3" s="1"/>
  <c r="L220" i="3" s="1"/>
  <c r="E101" i="4"/>
  <c r="F308" i="3"/>
  <c r="A702" i="1"/>
  <c r="F268" i="3"/>
  <c r="K268" i="3" s="1"/>
  <c r="L268" i="3" s="1"/>
  <c r="A334" i="1"/>
  <c r="F533" i="3"/>
  <c r="E85" i="4"/>
  <c r="F396" i="3"/>
  <c r="K396" i="3" s="1"/>
  <c r="L396" i="3" s="1"/>
  <c r="E88" i="4"/>
  <c r="E73" i="4"/>
  <c r="F120" i="3"/>
  <c r="K120" i="3" s="1"/>
  <c r="L120" i="3" s="1"/>
  <c r="E578" i="4"/>
  <c r="F230" i="3"/>
  <c r="K230" i="3" s="1"/>
  <c r="L230" i="3" s="1"/>
  <c r="F262" i="3"/>
  <c r="K262" i="3" s="1"/>
  <c r="L262" i="3" s="1"/>
  <c r="F484" i="3"/>
  <c r="K484" i="3" s="1"/>
  <c r="L484" i="3" s="1"/>
  <c r="E647" i="4"/>
  <c r="A205" i="1"/>
  <c r="F395" i="3"/>
  <c r="K395" i="3" s="1"/>
  <c r="L395" i="3" s="1"/>
  <c r="Q30" i="1"/>
  <c r="F582" i="3"/>
  <c r="K582" i="3" s="1"/>
  <c r="L582" i="3" s="1"/>
  <c r="F555" i="3"/>
  <c r="K555" i="3" s="1"/>
  <c r="L555" i="3" s="1"/>
  <c r="F324" i="3"/>
  <c r="F320" i="3"/>
  <c r="F482" i="3"/>
  <c r="K482" i="3" s="1"/>
  <c r="L482" i="3" s="1"/>
  <c r="E75" i="4"/>
  <c r="F179" i="3"/>
  <c r="K179" i="3" s="1"/>
  <c r="L179" i="3" s="1"/>
  <c r="E457" i="4"/>
  <c r="F277" i="3"/>
  <c r="K277" i="3" s="1"/>
  <c r="L277" i="3" s="1"/>
  <c r="A324" i="1"/>
  <c r="A688" i="1"/>
  <c r="E92" i="4"/>
  <c r="E81" i="4"/>
  <c r="A453" i="1"/>
  <c r="I123" i="3"/>
  <c r="F534" i="3"/>
  <c r="K534" i="3" s="1"/>
  <c r="L534" i="3" s="1"/>
  <c r="A335" i="1"/>
  <c r="F274" i="3"/>
  <c r="K274" i="3" s="1"/>
  <c r="L274" i="3" s="1"/>
  <c r="A501" i="1"/>
  <c r="F599" i="3"/>
  <c r="K599" i="3" s="1"/>
  <c r="L599" i="3" s="1"/>
  <c r="A317" i="1"/>
  <c r="R12" i="9"/>
  <c r="F390" i="3"/>
  <c r="K390" i="3" s="1"/>
  <c r="L390" i="3" s="1"/>
  <c r="F116" i="3"/>
  <c r="K116" i="3" s="1"/>
  <c r="L116" i="3" s="1"/>
  <c r="E458" i="4"/>
  <c r="I221" i="3"/>
  <c r="F159" i="3"/>
  <c r="K159" i="3" s="1"/>
  <c r="L159" i="3" s="1"/>
  <c r="Q31" i="1"/>
  <c r="F364" i="3"/>
  <c r="E364" i="3" s="1"/>
  <c r="E72" i="4"/>
  <c r="F276" i="3"/>
  <c r="K276" i="3" s="1"/>
  <c r="L276" i="3" s="1"/>
  <c r="F539" i="3"/>
  <c r="K539" i="3" s="1"/>
  <c r="L539" i="3" s="1"/>
  <c r="E769" i="4"/>
  <c r="F265" i="3"/>
  <c r="K265" i="3" s="1"/>
  <c r="L265" i="3" s="1"/>
  <c r="F164" i="3"/>
  <c r="K164" i="3" s="1"/>
  <c r="L164" i="3" s="1"/>
  <c r="F460" i="3"/>
  <c r="F438" i="3"/>
  <c r="E438" i="3" s="1"/>
  <c r="A442" i="1"/>
  <c r="F506" i="3"/>
  <c r="K506" i="3" s="1"/>
  <c r="L506" i="3" s="1"/>
  <c r="F360" i="3"/>
  <c r="F491" i="3"/>
  <c r="K491" i="3" s="1"/>
  <c r="L491" i="3" s="1"/>
  <c r="A318" i="1"/>
  <c r="F372" i="3"/>
  <c r="I138" i="3"/>
  <c r="F314" i="3"/>
  <c r="K314" i="3" s="1"/>
  <c r="L314" i="3" s="1"/>
  <c r="E95" i="4"/>
  <c r="F554" i="3"/>
  <c r="E554" i="3" s="1"/>
  <c r="I130" i="3"/>
  <c r="F501" i="3"/>
  <c r="K501" i="3" s="1"/>
  <c r="L501" i="3" s="1"/>
  <c r="A693" i="1"/>
  <c r="E90" i="4"/>
  <c r="F590" i="3"/>
  <c r="E93" i="4"/>
  <c r="A680" i="1"/>
  <c r="F133" i="3"/>
  <c r="E351" i="4"/>
  <c r="F225" i="3"/>
  <c r="K225" i="3" s="1"/>
  <c r="L225" i="3" s="1"/>
  <c r="F391" i="3"/>
  <c r="E601" i="4"/>
  <c r="E97" i="4"/>
  <c r="E576" i="4"/>
  <c r="F576" i="4" s="1"/>
  <c r="F577" i="4" s="1"/>
  <c r="F578" i="4" s="1"/>
  <c r="I229" i="3"/>
  <c r="F481" i="3"/>
  <c r="K481" i="3" s="1"/>
  <c r="L481" i="3" s="1"/>
  <c r="F441" i="3"/>
  <c r="K441" i="3" s="1"/>
  <c r="L441" i="3" s="1"/>
  <c r="F466" i="3"/>
  <c r="K466" i="3" s="1"/>
  <c r="L466" i="3" s="1"/>
  <c r="F261" i="3"/>
  <c r="K261" i="3" s="1"/>
  <c r="L261" i="3" s="1"/>
  <c r="E639" i="4"/>
  <c r="F181" i="3"/>
  <c r="K181" i="3" s="1"/>
  <c r="L181" i="3" s="1"/>
  <c r="R30" i="9"/>
  <c r="A519" i="1"/>
  <c r="F408" i="3"/>
  <c r="E472" i="4"/>
  <c r="F535" i="3"/>
  <c r="E463" i="4"/>
  <c r="F275" i="3"/>
  <c r="F413" i="3"/>
  <c r="A744" i="1"/>
  <c r="A695" i="1"/>
  <c r="F489" i="3"/>
  <c r="A435" i="1"/>
  <c r="F532" i="3"/>
  <c r="K532" i="3" s="1"/>
  <c r="L532" i="3" s="1"/>
  <c r="A461" i="1"/>
  <c r="E466" i="4"/>
  <c r="F267" i="3"/>
  <c r="K267" i="3" s="1"/>
  <c r="L267" i="3" s="1"/>
  <c r="F586" i="3"/>
  <c r="E586" i="3" s="1"/>
  <c r="E453" i="4"/>
  <c r="E470" i="4"/>
  <c r="E650" i="4"/>
  <c r="A756" i="1"/>
  <c r="O642" i="1"/>
  <c r="A768" i="1"/>
  <c r="F253" i="3"/>
  <c r="K253" i="3" s="1"/>
  <c r="L253" i="3" s="1"/>
  <c r="F543" i="3"/>
  <c r="K543" i="3" s="1"/>
  <c r="L543" i="3" s="1"/>
  <c r="F294" i="3"/>
  <c r="K294" i="3" s="1"/>
  <c r="L294" i="3" s="1"/>
  <c r="F496" i="3"/>
  <c r="K496" i="3" s="1"/>
  <c r="L496" i="3" s="1"/>
  <c r="E210" i="4"/>
  <c r="A151" i="1"/>
  <c r="R40" i="9"/>
  <c r="F112" i="3"/>
  <c r="K112" i="3" s="1"/>
  <c r="L112" i="3" s="1"/>
  <c r="F264" i="3"/>
  <c r="K264" i="3" s="1"/>
  <c r="L264" i="3" s="1"/>
  <c r="F499" i="3"/>
  <c r="K499" i="3" s="1"/>
  <c r="L499" i="3" s="1"/>
  <c r="F593" i="3"/>
  <c r="O616" i="1"/>
  <c r="F498" i="3"/>
  <c r="K498" i="3" s="1"/>
  <c r="L498" i="3" s="1"/>
  <c r="C475" i="5"/>
  <c r="F530" i="3"/>
  <c r="K530" i="3" s="1"/>
  <c r="L530" i="3" s="1"/>
  <c r="A554" i="1"/>
  <c r="F221" i="3"/>
  <c r="A760" i="1"/>
  <c r="E460" i="4"/>
  <c r="F462" i="3"/>
  <c r="A443" i="1"/>
  <c r="A192" i="1"/>
  <c r="F325" i="3"/>
  <c r="K325" i="3" s="1"/>
  <c r="L325" i="3" s="1"/>
  <c r="E456" i="4"/>
  <c r="A372" i="1"/>
  <c r="F600" i="3"/>
  <c r="K600" i="3" s="1"/>
  <c r="L600" i="3" s="1"/>
  <c r="F247" i="3"/>
  <c r="C36" i="1"/>
  <c r="E197" i="4"/>
  <c r="C688" i="5"/>
  <c r="W690" i="5"/>
  <c r="T690" i="5"/>
  <c r="F497" i="3"/>
  <c r="F227" i="3"/>
  <c r="K227" i="3" s="1"/>
  <c r="L227" i="3" s="1"/>
  <c r="F588" i="3"/>
  <c r="H28" i="8"/>
  <c r="E462" i="4"/>
  <c r="F527" i="3"/>
  <c r="R27" i="9"/>
  <c r="A746" i="1"/>
  <c r="F573" i="3"/>
  <c r="K573" i="3" s="1"/>
  <c r="L573" i="3" s="1"/>
  <c r="K312" i="3"/>
  <c r="L312" i="3" s="1"/>
  <c r="E478" i="4"/>
  <c r="E340" i="4"/>
  <c r="F485" i="3"/>
  <c r="K485" i="3" s="1"/>
  <c r="L485" i="3" s="1"/>
  <c r="F584" i="3"/>
  <c r="K584" i="3" s="1"/>
  <c r="L584" i="3" s="1"/>
  <c r="E87" i="4"/>
  <c r="A764" i="1"/>
  <c r="F184" i="3"/>
  <c r="K184" i="3" s="1"/>
  <c r="L184" i="3" s="1"/>
  <c r="B15" i="8"/>
  <c r="F183" i="3"/>
  <c r="Q422" i="5"/>
  <c r="F456" i="3"/>
  <c r="E527" i="4"/>
  <c r="A691" i="1"/>
  <c r="A692" i="1"/>
  <c r="F463" i="3"/>
  <c r="K463" i="3" s="1"/>
  <c r="L463" i="3" s="1"/>
  <c r="A523" i="1"/>
  <c r="A737" i="1"/>
  <c r="F210" i="3"/>
  <c r="F108" i="3"/>
  <c r="K108" i="3" s="1"/>
  <c r="L108" i="3" s="1"/>
  <c r="R15" i="9"/>
  <c r="A757" i="1"/>
  <c r="A763" i="1"/>
  <c r="F591" i="3"/>
  <c r="A708" i="1"/>
  <c r="F405" i="3"/>
  <c r="K405" i="3" s="1"/>
  <c r="L405" i="3" s="1"/>
  <c r="Q29" i="1"/>
  <c r="A462" i="1"/>
  <c r="A451" i="1"/>
  <c r="R9" i="9"/>
  <c r="F316" i="3"/>
  <c r="F134" i="3"/>
  <c r="K134" i="3" s="1"/>
  <c r="L134" i="3" s="1"/>
  <c r="E335" i="4"/>
  <c r="F128" i="3"/>
  <c r="R38" i="9"/>
  <c r="F409" i="3"/>
  <c r="E409" i="3" s="1"/>
  <c r="F119" i="3"/>
  <c r="K119" i="3" s="1"/>
  <c r="L119" i="3" s="1"/>
  <c r="I219" i="3"/>
  <c r="E471" i="4"/>
  <c r="F301" i="3"/>
  <c r="F407" i="3"/>
  <c r="E407" i="3" s="1"/>
  <c r="A436" i="1"/>
  <c r="F354" i="3"/>
  <c r="F109" i="3"/>
  <c r="K109" i="3" s="1"/>
  <c r="L109" i="3" s="1"/>
  <c r="F389" i="3"/>
  <c r="I217" i="3"/>
  <c r="O630" i="1"/>
  <c r="F107" i="3"/>
  <c r="F358" i="3"/>
  <c r="K358" i="3" s="1"/>
  <c r="L358" i="3" s="1"/>
  <c r="F500" i="3"/>
  <c r="G8" i="1"/>
  <c r="F536" i="3"/>
  <c r="K536" i="3" s="1"/>
  <c r="L536" i="3" s="1"/>
  <c r="F344" i="3"/>
  <c r="K344" i="3" s="1"/>
  <c r="L344" i="3" s="1"/>
  <c r="K690" i="5"/>
  <c r="O645" i="1"/>
  <c r="A747" i="1"/>
  <c r="A754" i="1"/>
  <c r="O628" i="1"/>
  <c r="E476" i="4"/>
  <c r="O627" i="1"/>
  <c r="A767" i="1"/>
  <c r="O620" i="1"/>
  <c r="O647" i="1"/>
  <c r="E477" i="4"/>
  <c r="A433" i="1"/>
  <c r="E523" i="4"/>
  <c r="F123" i="3"/>
  <c r="F583" i="3"/>
  <c r="F541" i="3"/>
  <c r="K541" i="3" s="1"/>
  <c r="L541" i="3" s="1"/>
  <c r="E461" i="4"/>
  <c r="E524" i="4"/>
  <c r="F137" i="3"/>
  <c r="E459" i="4"/>
  <c r="A444" i="1"/>
  <c r="F160" i="3"/>
  <c r="K160" i="3" s="1"/>
  <c r="L160" i="3" s="1"/>
  <c r="F207" i="3"/>
  <c r="K207" i="3" s="1"/>
  <c r="L207" i="3" s="1"/>
  <c r="F259" i="3"/>
  <c r="E345" i="4"/>
  <c r="E591" i="4"/>
  <c r="F155" i="3"/>
  <c r="Q20" i="1"/>
  <c r="E473" i="4"/>
  <c r="F317" i="3"/>
  <c r="K317" i="3" s="1"/>
  <c r="L317" i="3" s="1"/>
  <c r="O646" i="1"/>
  <c r="E475" i="4"/>
  <c r="F219" i="3"/>
  <c r="K219" i="3" s="1"/>
  <c r="L219" i="3" s="1"/>
  <c r="F201" i="3"/>
  <c r="K201" i="3" s="1"/>
  <c r="L201" i="3" s="1"/>
  <c r="F121" i="3"/>
  <c r="K121" i="3" s="1"/>
  <c r="L121" i="3" s="1"/>
  <c r="A455" i="1"/>
  <c r="F304" i="3"/>
  <c r="K304" i="3" s="1"/>
  <c r="L304" i="3" s="1"/>
  <c r="F400" i="3"/>
  <c r="K400" i="3" s="1"/>
  <c r="L400" i="3" s="1"/>
  <c r="F222" i="3"/>
  <c r="K222" i="3" s="1"/>
  <c r="L222" i="3" s="1"/>
  <c r="O615" i="1"/>
  <c r="M8" i="1"/>
  <c r="F446" i="3"/>
  <c r="F215" i="3"/>
  <c r="F111" i="3"/>
  <c r="K111" i="3" s="1"/>
  <c r="L111" i="3" s="1"/>
  <c r="E101" i="5"/>
  <c r="Z101" i="5"/>
  <c r="AI101" i="5"/>
  <c r="C101" i="5" s="1"/>
  <c r="C690" i="5"/>
  <c r="K554" i="3"/>
  <c r="L554" i="3" s="1"/>
  <c r="F315" i="3"/>
  <c r="K315" i="3" s="1"/>
  <c r="L315" i="3" s="1"/>
  <c r="E454" i="4"/>
  <c r="F363" i="3"/>
  <c r="K363" i="3" s="1"/>
  <c r="L363" i="3" s="1"/>
  <c r="A438" i="1"/>
  <c r="R16" i="9"/>
  <c r="C420" i="5"/>
  <c r="E452" i="4"/>
  <c r="E469" i="4"/>
  <c r="F550" i="3"/>
  <c r="K550" i="3" s="1"/>
  <c r="L550" i="3" s="1"/>
  <c r="O631" i="1"/>
  <c r="F494" i="3"/>
  <c r="K494" i="3" s="1"/>
  <c r="L494" i="3" s="1"/>
  <c r="A459" i="1"/>
  <c r="A206" i="1"/>
  <c r="O619" i="1"/>
  <c r="F531" i="3"/>
  <c r="K531" i="3" s="1"/>
  <c r="L531" i="3" s="1"/>
  <c r="F176" i="3"/>
  <c r="K176" i="3" s="1"/>
  <c r="L176" i="3" s="1"/>
  <c r="K101" i="5"/>
  <c r="N101" i="5"/>
  <c r="Q36" i="1"/>
  <c r="Q37" i="1"/>
  <c r="Q41" i="9"/>
  <c r="R8" i="9"/>
  <c r="K372" i="3"/>
  <c r="L372" i="3" s="1"/>
  <c r="E372" i="3"/>
  <c r="E161" i="4"/>
  <c r="Q28" i="1"/>
  <c r="K456" i="3"/>
  <c r="L456" i="3" s="1"/>
  <c r="E456" i="3"/>
  <c r="F306" i="3"/>
  <c r="J420" i="3"/>
  <c r="C387" i="3"/>
  <c r="D387" i="3"/>
  <c r="D420" i="3" s="1"/>
  <c r="I387" i="3"/>
  <c r="I28" i="8"/>
  <c r="F511" i="3"/>
  <c r="B37" i="4"/>
  <c r="E514" i="4"/>
  <c r="F452" i="3"/>
  <c r="F394" i="3"/>
  <c r="B9" i="4"/>
  <c r="E157" i="4"/>
  <c r="B22" i="4"/>
  <c r="F577" i="3"/>
  <c r="F505" i="3"/>
  <c r="I66" i="3"/>
  <c r="C66" i="3"/>
  <c r="D66" i="3"/>
  <c r="D16" i="3" s="1"/>
  <c r="A676" i="1"/>
  <c r="C675" i="1"/>
  <c r="O676" i="1" s="1"/>
  <c r="A700" i="1"/>
  <c r="A683" i="1"/>
  <c r="A689" i="1"/>
  <c r="A707" i="1"/>
  <c r="A687" i="1"/>
  <c r="A698" i="1"/>
  <c r="F224" i="3"/>
  <c r="Q10" i="1"/>
  <c r="I137" i="3"/>
  <c r="A257" i="1"/>
  <c r="B10" i="4"/>
  <c r="F545" i="3"/>
  <c r="I136" i="3"/>
  <c r="F455" i="3"/>
  <c r="I41" i="9"/>
  <c r="E163" i="4"/>
  <c r="I133" i="3"/>
  <c r="F228" i="3"/>
  <c r="A268" i="1"/>
  <c r="F580" i="3"/>
  <c r="F122" i="3"/>
  <c r="I82" i="3"/>
  <c r="C82" i="3"/>
  <c r="D82" i="3"/>
  <c r="D32" i="3" s="1"/>
  <c r="C63" i="3"/>
  <c r="D63" i="3"/>
  <c r="D12" i="3" s="1"/>
  <c r="I63" i="3"/>
  <c r="F495" i="3"/>
  <c r="F556" i="3"/>
  <c r="E323" i="4"/>
  <c r="A506" i="1"/>
  <c r="D77" i="3"/>
  <c r="C77" i="3"/>
  <c r="I77" i="3"/>
  <c r="F229" i="3"/>
  <c r="F553" i="3"/>
  <c r="F170" i="3"/>
  <c r="R10" i="9"/>
  <c r="I269" i="3"/>
  <c r="E517" i="4"/>
  <c r="F322" i="3"/>
  <c r="F211" i="3"/>
  <c r="E149" i="4"/>
  <c r="I117" i="3"/>
  <c r="R20" i="9"/>
  <c r="A86" i="1"/>
  <c r="E273" i="4"/>
  <c r="B24" i="4"/>
  <c r="F587" i="3"/>
  <c r="A705" i="1"/>
  <c r="E80" i="4"/>
  <c r="F346" i="3"/>
  <c r="F483" i="3"/>
  <c r="E272" i="4"/>
  <c r="E150" i="4"/>
  <c r="A272" i="1"/>
  <c r="F348" i="3"/>
  <c r="C434" i="3"/>
  <c r="I434" i="3"/>
  <c r="J467" i="3"/>
  <c r="N434" i="3" s="1"/>
  <c r="D434" i="3"/>
  <c r="D467" i="3" s="1"/>
  <c r="D72" i="3"/>
  <c r="D23" i="3" s="1"/>
  <c r="C72" i="3"/>
  <c r="I72" i="3"/>
  <c r="F341" i="3"/>
  <c r="E539" i="3"/>
  <c r="E535" i="4"/>
  <c r="I263" i="3"/>
  <c r="F487" i="3"/>
  <c r="F217" i="3"/>
  <c r="F589" i="3"/>
  <c r="F248" i="3"/>
  <c r="E263" i="4"/>
  <c r="A337" i="1"/>
  <c r="F214" i="3"/>
  <c r="T422" i="5"/>
  <c r="E518" i="4"/>
  <c r="F464" i="3"/>
  <c r="E666" i="4"/>
  <c r="E533" i="4"/>
  <c r="E146" i="4"/>
  <c r="A569" i="1"/>
  <c r="F443" i="3"/>
  <c r="E659" i="4"/>
  <c r="I247" i="3"/>
  <c r="F254" i="3"/>
  <c r="E91" i="4"/>
  <c r="F547" i="3"/>
  <c r="I270" i="3"/>
  <c r="R39" i="9"/>
  <c r="E328" i="4"/>
  <c r="I216" i="3"/>
  <c r="F410" i="3"/>
  <c r="B36" i="4"/>
  <c r="J28" i="8"/>
  <c r="F406" i="3"/>
  <c r="A402" i="1"/>
  <c r="E398" i="4"/>
  <c r="O617" i="1"/>
  <c r="O637" i="1"/>
  <c r="O625" i="1"/>
  <c r="O634" i="1"/>
  <c r="O633" i="1"/>
  <c r="O632" i="1"/>
  <c r="O629" i="1"/>
  <c r="O638" i="1"/>
  <c r="O635" i="1"/>
  <c r="O622" i="1"/>
  <c r="O644" i="1"/>
  <c r="O626" i="1"/>
  <c r="E139" i="4"/>
  <c r="A463" i="1"/>
  <c r="E415" i="4"/>
  <c r="C91" i="3"/>
  <c r="I91" i="3"/>
  <c r="D91" i="3"/>
  <c r="D39" i="3" s="1"/>
  <c r="F549" i="3"/>
  <c r="E402" i="4"/>
  <c r="O618" i="1"/>
  <c r="F367" i="3"/>
  <c r="F249" i="3"/>
  <c r="E730" i="4"/>
  <c r="A72" i="1"/>
  <c r="I218" i="3"/>
  <c r="E83" i="4"/>
  <c r="E71" i="4"/>
  <c r="A456" i="1"/>
  <c r="A343" i="1"/>
  <c r="A434" i="1"/>
  <c r="E582" i="5"/>
  <c r="F558" i="3"/>
  <c r="E332" i="4"/>
  <c r="O621" i="1"/>
  <c r="B19" i="4"/>
  <c r="O639" i="1"/>
  <c r="O624" i="1"/>
  <c r="A742" i="1"/>
  <c r="A741" i="1"/>
  <c r="E463" i="3"/>
  <c r="K308" i="3"/>
  <c r="L308" i="3" s="1"/>
  <c r="E308" i="3"/>
  <c r="F351" i="3"/>
  <c r="E134" i="4"/>
  <c r="F255" i="3"/>
  <c r="K583" i="3"/>
  <c r="L583" i="3" s="1"/>
  <c r="E583" i="3"/>
  <c r="F371" i="3"/>
  <c r="K588" i="3"/>
  <c r="L588" i="3" s="1"/>
  <c r="E588" i="3"/>
  <c r="E527" i="3"/>
  <c r="F457" i="3"/>
  <c r="E451" i="3"/>
  <c r="E413" i="3"/>
  <c r="A493" i="1"/>
  <c r="C492" i="1"/>
  <c r="A498" i="1"/>
  <c r="A518" i="1"/>
  <c r="A520" i="1"/>
  <c r="A507" i="1"/>
  <c r="A503" i="1"/>
  <c r="A505" i="1"/>
  <c r="A495" i="1"/>
  <c r="A500" i="1"/>
  <c r="K590" i="3"/>
  <c r="L590" i="3" s="1"/>
  <c r="E590" i="3"/>
  <c r="E148" i="4"/>
  <c r="F260" i="3"/>
  <c r="E486" i="3"/>
  <c r="F161" i="3"/>
  <c r="E152" i="4"/>
  <c r="F136" i="3"/>
  <c r="E350" i="3"/>
  <c r="B31" i="4"/>
  <c r="B14" i="4"/>
  <c r="E540" i="4"/>
  <c r="F403" i="3"/>
  <c r="E292" i="4"/>
  <c r="F512" i="3"/>
  <c r="Q32" i="1"/>
  <c r="A511" i="1"/>
  <c r="G43" i="3"/>
  <c r="J9" i="3"/>
  <c r="I13" i="3" s="1"/>
  <c r="A75" i="1"/>
  <c r="E390" i="3"/>
  <c r="A682" i="1"/>
  <c r="E593" i="4"/>
  <c r="F414" i="3"/>
  <c r="F359" i="3"/>
  <c r="C553" i="1"/>
  <c r="I11" i="3"/>
  <c r="A376" i="1"/>
  <c r="E267" i="4"/>
  <c r="K205" i="3"/>
  <c r="L205" i="3" s="1"/>
  <c r="F313" i="3"/>
  <c r="F540" i="3"/>
  <c r="F309" i="3"/>
  <c r="I83" i="3"/>
  <c r="D83" i="3"/>
  <c r="C83" i="3"/>
  <c r="K409" i="3"/>
  <c r="L409" i="3" s="1"/>
  <c r="F258" i="3"/>
  <c r="K370" i="3"/>
  <c r="L370" i="3" s="1"/>
  <c r="E370" i="3"/>
  <c r="F178" i="3"/>
  <c r="I201" i="3"/>
  <c r="F393" i="3"/>
  <c r="B13" i="4"/>
  <c r="F110" i="3"/>
  <c r="A521" i="1"/>
  <c r="I68" i="3"/>
  <c r="D68" i="3"/>
  <c r="D17" i="3" s="1"/>
  <c r="C68" i="3"/>
  <c r="E145" i="4"/>
  <c r="F299" i="3"/>
  <c r="E671" i="4"/>
  <c r="F578" i="3"/>
  <c r="E545" i="4"/>
  <c r="D70" i="3"/>
  <c r="D19" i="3" s="1"/>
  <c r="C70" i="3"/>
  <c r="I70" i="3"/>
  <c r="E102" i="4"/>
  <c r="E468" i="4"/>
  <c r="E326" i="4"/>
  <c r="I85" i="3"/>
  <c r="D85" i="3"/>
  <c r="D34" i="3" s="1"/>
  <c r="C85" i="3"/>
  <c r="G28" i="8"/>
  <c r="E390" i="4"/>
  <c r="A371" i="1"/>
  <c r="C370" i="1"/>
  <c r="O371" i="1" s="1"/>
  <c r="A384" i="1"/>
  <c r="A385" i="1"/>
  <c r="A374" i="1"/>
  <c r="A389" i="1"/>
  <c r="A373" i="1"/>
  <c r="A381" i="1"/>
  <c r="E766" i="4"/>
  <c r="F129" i="3"/>
  <c r="E532" i="4"/>
  <c r="E525" i="4"/>
  <c r="AC44" i="5"/>
  <c r="F270" i="3"/>
  <c r="F216" i="3"/>
  <c r="F528" i="3"/>
  <c r="F596" i="3"/>
  <c r="E419" i="4"/>
  <c r="A439" i="1"/>
  <c r="A738" i="1"/>
  <c r="I223" i="3"/>
  <c r="I542" i="3"/>
  <c r="C542" i="3"/>
  <c r="D542" i="3"/>
  <c r="Q40" i="1"/>
  <c r="F595" i="3"/>
  <c r="E140" i="4"/>
  <c r="Q12" i="1"/>
  <c r="F439" i="3"/>
  <c r="F156" i="3"/>
  <c r="D61" i="3"/>
  <c r="D10" i="3" s="1"/>
  <c r="I61" i="3"/>
  <c r="C61" i="3"/>
  <c r="C90" i="3"/>
  <c r="D90" i="3"/>
  <c r="D40" i="3" s="1"/>
  <c r="I90" i="3"/>
  <c r="A758" i="1"/>
  <c r="A686" i="1"/>
  <c r="K320" i="3"/>
  <c r="L320" i="3" s="1"/>
  <c r="E320" i="3"/>
  <c r="I209" i="3"/>
  <c r="E712" i="4"/>
  <c r="E607" i="4"/>
  <c r="E154" i="4"/>
  <c r="I75" i="3"/>
  <c r="C75" i="3"/>
  <c r="D75" i="3"/>
  <c r="D24" i="3" s="1"/>
  <c r="E329" i="4"/>
  <c r="E491" i="3"/>
  <c r="I39" i="3"/>
  <c r="A571" i="1"/>
  <c r="F574" i="3"/>
  <c r="E277" i="4"/>
  <c r="F592" i="3"/>
  <c r="E467" i="4"/>
  <c r="E703" i="4"/>
  <c r="E579" i="4"/>
  <c r="B20" i="4"/>
  <c r="I176" i="3"/>
  <c r="A269" i="1"/>
  <c r="F412" i="3"/>
  <c r="A260" i="1"/>
  <c r="E584" i="4"/>
  <c r="F362" i="3"/>
  <c r="I215" i="3"/>
  <c r="F504" i="3"/>
  <c r="R33" i="9"/>
  <c r="E212" i="4"/>
  <c r="F132" i="3"/>
  <c r="F411" i="3"/>
  <c r="W582" i="5"/>
  <c r="O641" i="1"/>
  <c r="A330" i="1"/>
  <c r="D73" i="3"/>
  <c r="D21" i="3" s="1"/>
  <c r="C73" i="3"/>
  <c r="I73" i="3"/>
  <c r="K123" i="3"/>
  <c r="L123" i="3" s="1"/>
  <c r="K497" i="3"/>
  <c r="L497" i="3" s="1"/>
  <c r="E497" i="3"/>
  <c r="E535" i="3"/>
  <c r="E315" i="3"/>
  <c r="T44" i="5"/>
  <c r="K275" i="3"/>
  <c r="L275" i="3" s="1"/>
  <c r="E342" i="3"/>
  <c r="J139" i="3"/>
  <c r="N106" i="3" s="1"/>
  <c r="C106" i="3"/>
  <c r="D106" i="3"/>
  <c r="D139" i="3" s="1"/>
  <c r="I106" i="3"/>
  <c r="E459" i="3"/>
  <c r="E158" i="4"/>
  <c r="E597" i="3"/>
  <c r="E160" i="4"/>
  <c r="K489" i="3"/>
  <c r="L489" i="3" s="1"/>
  <c r="E489" i="3"/>
  <c r="E591" i="3"/>
  <c r="Q21" i="1"/>
  <c r="E405" i="3"/>
  <c r="K133" i="3"/>
  <c r="L133" i="3" s="1"/>
  <c r="A515" i="1"/>
  <c r="K391" i="3"/>
  <c r="L391" i="3" s="1"/>
  <c r="E391" i="3"/>
  <c r="K259" i="3"/>
  <c r="L259" i="3" s="1"/>
  <c r="E295" i="3"/>
  <c r="K593" i="3"/>
  <c r="L593" i="3" s="1"/>
  <c r="E593" i="3"/>
  <c r="E579" i="3"/>
  <c r="I134" i="3"/>
  <c r="I135" i="3"/>
  <c r="A703" i="1"/>
  <c r="R14" i="9"/>
  <c r="E481" i="3"/>
  <c r="E268" i="4"/>
  <c r="E528" i="4"/>
  <c r="D69" i="3"/>
  <c r="D18" i="3" s="1"/>
  <c r="I69" i="3"/>
  <c r="C69" i="3"/>
  <c r="E392" i="3"/>
  <c r="C62" i="3"/>
  <c r="D62" i="3"/>
  <c r="D11" i="3" s="1"/>
  <c r="I62" i="3"/>
  <c r="A517" i="1"/>
  <c r="E395" i="3"/>
  <c r="E261" i="4"/>
  <c r="I31" i="3"/>
  <c r="I119" i="3"/>
  <c r="C68" i="1"/>
  <c r="O69" i="1" s="1"/>
  <c r="A69" i="1"/>
  <c r="B17" i="4"/>
  <c r="E346" i="4"/>
  <c r="E275" i="4"/>
  <c r="E79" i="4"/>
  <c r="E342" i="4"/>
  <c r="A253" i="1"/>
  <c r="E546" i="3"/>
  <c r="B20" i="8"/>
  <c r="I118" i="3"/>
  <c r="E585" i="4"/>
  <c r="I261" i="3"/>
  <c r="K354" i="3"/>
  <c r="L354" i="3" s="1"/>
  <c r="E354" i="3"/>
  <c r="A699" i="1"/>
  <c r="F639" i="4"/>
  <c r="C76" i="3"/>
  <c r="D76" i="3"/>
  <c r="D25" i="3" s="1"/>
  <c r="I76" i="3"/>
  <c r="E162" i="4"/>
  <c r="E555" i="3"/>
  <c r="K389" i="3"/>
  <c r="L389" i="3" s="1"/>
  <c r="E389" i="3"/>
  <c r="K263" i="3"/>
  <c r="L263" i="3" s="1"/>
  <c r="B39" i="4"/>
  <c r="H8" i="1"/>
  <c r="I265" i="3"/>
  <c r="E418" i="4"/>
  <c r="A282" i="1"/>
  <c r="B29" i="4"/>
  <c r="E294" i="3"/>
  <c r="E400" i="3"/>
  <c r="Q33" i="1"/>
  <c r="I278" i="3"/>
  <c r="J559" i="3"/>
  <c r="N542" i="3" s="1"/>
  <c r="D526" i="3"/>
  <c r="C526" i="3"/>
  <c r="I526" i="3"/>
  <c r="E530" i="4"/>
  <c r="E262" i="4"/>
  <c r="F197" i="4"/>
  <c r="E165" i="4"/>
  <c r="W155" i="5"/>
  <c r="E155" i="5"/>
  <c r="K155" i="5"/>
  <c r="Q155" i="5"/>
  <c r="Z155" i="5"/>
  <c r="AC155" i="5"/>
  <c r="K490" i="3"/>
  <c r="L490" i="3" s="1"/>
  <c r="E490" i="3"/>
  <c r="K324" i="3"/>
  <c r="L324" i="3" s="1"/>
  <c r="E324" i="3"/>
  <c r="I24" i="3"/>
  <c r="E228" i="4"/>
  <c r="E526" i="4"/>
  <c r="E223" i="4"/>
  <c r="E474" i="4"/>
  <c r="A572" i="1"/>
  <c r="E605" i="4"/>
  <c r="K446" i="3"/>
  <c r="L446" i="3" s="1"/>
  <c r="E446" i="3"/>
  <c r="K416" i="3"/>
  <c r="L416" i="3" s="1"/>
  <c r="E416" i="3"/>
  <c r="E536" i="3"/>
  <c r="B8" i="4"/>
  <c r="A555" i="1"/>
  <c r="A496" i="1"/>
  <c r="Q24" i="1"/>
  <c r="E274" i="4"/>
  <c r="C528" i="5"/>
  <c r="N582" i="5"/>
  <c r="E465" i="3"/>
  <c r="E481" i="4"/>
  <c r="A84" i="1"/>
  <c r="E503" i="3"/>
  <c r="A336" i="1"/>
  <c r="A391" i="1"/>
  <c r="K266" i="3"/>
  <c r="L266" i="3" s="1"/>
  <c r="F252" i="3"/>
  <c r="F125" i="3"/>
  <c r="I21" i="3"/>
  <c r="F398" i="3"/>
  <c r="C315" i="5"/>
  <c r="F461" i="3"/>
  <c r="Q35" i="1"/>
  <c r="F157" i="3"/>
  <c r="F357" i="3"/>
  <c r="F557" i="3"/>
  <c r="Q18" i="1"/>
  <c r="I108" i="3"/>
  <c r="F206" i="3"/>
  <c r="F585" i="3"/>
  <c r="F212" i="3"/>
  <c r="F353" i="3"/>
  <c r="B28" i="4"/>
  <c r="F172" i="3"/>
  <c r="F537" i="3"/>
  <c r="E166" i="4"/>
  <c r="F185" i="3"/>
  <c r="F298" i="3"/>
  <c r="F169" i="3"/>
  <c r="I120" i="3"/>
  <c r="E493" i="3"/>
  <c r="F356" i="3"/>
  <c r="N44" i="5"/>
  <c r="F173" i="3"/>
  <c r="F256" i="3"/>
  <c r="F135" i="3"/>
  <c r="F303" i="3"/>
  <c r="E531" i="4"/>
  <c r="E336" i="4"/>
  <c r="I115" i="3"/>
  <c r="E484" i="3"/>
  <c r="I18" i="3"/>
  <c r="A82" i="1"/>
  <c r="F449" i="3"/>
  <c r="E584" i="3"/>
  <c r="A677" i="1"/>
  <c r="I267" i="3"/>
  <c r="C9" i="1"/>
  <c r="A20" i="1" s="1"/>
  <c r="D8" i="1"/>
  <c r="F319" i="3"/>
  <c r="E397" i="4"/>
  <c r="A340" i="1"/>
  <c r="A321" i="1"/>
  <c r="E466" i="3"/>
  <c r="E136" i="4"/>
  <c r="E70" i="4"/>
  <c r="E339" i="4"/>
  <c r="E265" i="4"/>
  <c r="B16" i="4"/>
  <c r="I121" i="3"/>
  <c r="E600" i="4"/>
  <c r="F507" i="3"/>
  <c r="E353" i="4"/>
  <c r="F163" i="3"/>
  <c r="A201" i="1"/>
  <c r="E388" i="4"/>
  <c r="C88" i="3"/>
  <c r="D88" i="3"/>
  <c r="D36" i="3" s="1"/>
  <c r="I88" i="3"/>
  <c r="I109" i="3"/>
  <c r="E543" i="4"/>
  <c r="R26" i="9"/>
  <c r="E640" i="4"/>
  <c r="E349" i="4"/>
  <c r="E516" i="4"/>
  <c r="I204" i="3"/>
  <c r="A447" i="1"/>
  <c r="F602" i="3"/>
  <c r="A271" i="1"/>
  <c r="A333" i="1"/>
  <c r="AF582" i="5"/>
  <c r="F180" i="3"/>
  <c r="E665" i="4"/>
  <c r="C735" i="1"/>
  <c r="A736" i="1"/>
  <c r="A752" i="1"/>
  <c r="A759" i="1"/>
  <c r="A749" i="1"/>
  <c r="A743" i="1"/>
  <c r="A750" i="1"/>
  <c r="A765" i="1"/>
  <c r="A751" i="1"/>
  <c r="A320" i="1"/>
  <c r="A278" i="1"/>
  <c r="R19" i="9"/>
  <c r="E343" i="4"/>
  <c r="A89" i="1"/>
  <c r="K419" i="3"/>
  <c r="L419" i="3" s="1"/>
  <c r="E419" i="3"/>
  <c r="F278" i="3"/>
  <c r="E596" i="4"/>
  <c r="A273" i="1"/>
  <c r="E515" i="4"/>
  <c r="E480" i="4"/>
  <c r="C188" i="1"/>
  <c r="O201" i="1" s="1"/>
  <c r="A189" i="1"/>
  <c r="A210" i="1"/>
  <c r="A202" i="1"/>
  <c r="A209" i="1"/>
  <c r="A221" i="1"/>
  <c r="A218" i="1"/>
  <c r="A200" i="1"/>
  <c r="A215" i="1"/>
  <c r="A198" i="1"/>
  <c r="F223" i="3"/>
  <c r="F551" i="3"/>
  <c r="A79" i="1"/>
  <c r="F311" i="3"/>
  <c r="A129" i="1"/>
  <c r="C128" i="1"/>
  <c r="O129" i="1" s="1"/>
  <c r="A141" i="1"/>
  <c r="A153" i="1"/>
  <c r="A149" i="1"/>
  <c r="E582" i="4"/>
  <c r="F209" i="3"/>
  <c r="A147" i="1"/>
  <c r="E281" i="4"/>
  <c r="A448" i="1"/>
  <c r="E790" i="4"/>
  <c r="A494" i="1"/>
  <c r="F417" i="3"/>
  <c r="F450" i="3"/>
  <c r="F448" i="3"/>
  <c r="E725" i="4"/>
  <c r="I114" i="3"/>
  <c r="K318" i="3"/>
  <c r="L318" i="3" s="1"/>
  <c r="E318" i="3"/>
  <c r="A252" i="1"/>
  <c r="E198" i="4"/>
  <c r="E539" i="4"/>
  <c r="E269" i="4"/>
  <c r="A193" i="1"/>
  <c r="A266" i="1"/>
  <c r="A464" i="1"/>
  <c r="I132" i="3"/>
  <c r="E723" i="4"/>
  <c r="E734" i="4"/>
  <c r="E726" i="4"/>
  <c r="E529" i="4"/>
  <c r="A97" i="1"/>
  <c r="O643" i="1"/>
  <c r="O614" i="1" s="1"/>
  <c r="A160" i="1"/>
  <c r="B11" i="4"/>
  <c r="F594" i="3"/>
  <c r="B18" i="4"/>
  <c r="K533" i="3"/>
  <c r="L533" i="3" s="1"/>
  <c r="E533" i="3"/>
  <c r="B25" i="4"/>
  <c r="C45" i="5"/>
  <c r="E573" i="3"/>
  <c r="B23" i="4"/>
  <c r="K453" i="3"/>
  <c r="L453" i="3" s="1"/>
  <c r="E453" i="3"/>
  <c r="B35" i="4"/>
  <c r="A690" i="1"/>
  <c r="Q14" i="1"/>
  <c r="A13" i="1"/>
  <c r="A681" i="1"/>
  <c r="I33" i="3"/>
  <c r="C370" i="5"/>
  <c r="I28" i="3"/>
  <c r="E286" i="4"/>
  <c r="E583" i="4"/>
  <c r="I15" i="3"/>
  <c r="A573" i="1"/>
  <c r="F115" i="3"/>
  <c r="A565" i="1"/>
  <c r="I128" i="3"/>
  <c r="F509" i="3"/>
  <c r="A524" i="1"/>
  <c r="F436" i="3"/>
  <c r="I124" i="3"/>
  <c r="A280" i="1"/>
  <c r="E348" i="4"/>
  <c r="E164" i="4"/>
  <c r="C199" i="3"/>
  <c r="J232" i="3"/>
  <c r="N199" i="3" s="1"/>
  <c r="I199" i="3"/>
  <c r="D199" i="3"/>
  <c r="D232" i="3" s="1"/>
  <c r="B8" i="8"/>
  <c r="C11" i="8"/>
  <c r="E333" i="4"/>
  <c r="C79" i="3"/>
  <c r="D79" i="3"/>
  <c r="D29" i="3" s="1"/>
  <c r="I79" i="3"/>
  <c r="K118" i="3"/>
  <c r="L118" i="3" s="1"/>
  <c r="E411" i="4"/>
  <c r="E324" i="4"/>
  <c r="E84" i="4"/>
  <c r="E582" i="3"/>
  <c r="I36" i="3"/>
  <c r="E280" i="4"/>
  <c r="F343" i="3"/>
  <c r="E283" i="4"/>
  <c r="D28" i="8"/>
  <c r="F204" i="3"/>
  <c r="E651" i="4"/>
  <c r="E270" i="4"/>
  <c r="B25" i="8"/>
  <c r="A383" i="1"/>
  <c r="A556" i="1"/>
  <c r="E482" i="4"/>
  <c r="F307" i="3"/>
  <c r="B10" i="8"/>
  <c r="E519" i="4"/>
  <c r="B9" i="8"/>
  <c r="F202" i="3"/>
  <c r="A586" i="1"/>
  <c r="A255" i="1"/>
  <c r="E538" i="4"/>
  <c r="I20" i="3"/>
  <c r="A204" i="1"/>
  <c r="F399" i="3"/>
  <c r="E330" i="4"/>
  <c r="F168" i="3"/>
  <c r="A584" i="1"/>
  <c r="E74" i="4"/>
  <c r="A85" i="1"/>
  <c r="K438" i="3"/>
  <c r="L438" i="3" s="1"/>
  <c r="I251" i="3"/>
  <c r="A387" i="1"/>
  <c r="A83" i="1"/>
  <c r="A578" i="1"/>
  <c r="AC582" i="5"/>
  <c r="J373" i="3"/>
  <c r="N340" i="3" s="1"/>
  <c r="D340" i="3"/>
  <c r="D373" i="3" s="1"/>
  <c r="C340" i="3"/>
  <c r="I340" i="3"/>
  <c r="I273" i="3"/>
  <c r="E352" i="4"/>
  <c r="A510" i="1"/>
  <c r="F296" i="3"/>
  <c r="F114" i="3"/>
  <c r="F300" i="3"/>
  <c r="I203" i="3"/>
  <c r="F544" i="3"/>
  <c r="A378" i="1"/>
  <c r="F440" i="3"/>
  <c r="F355" i="3"/>
  <c r="A95" i="1"/>
  <c r="E777" i="4"/>
  <c r="A457" i="1"/>
  <c r="A557" i="1"/>
  <c r="E96" i="4"/>
  <c r="A748" i="1"/>
  <c r="I126" i="3"/>
  <c r="A208" i="1"/>
  <c r="A25" i="1"/>
  <c r="F138" i="3"/>
  <c r="F127" i="3"/>
  <c r="F369" i="3"/>
  <c r="F604" i="3"/>
  <c r="A34" i="1"/>
  <c r="K28" i="8"/>
  <c r="F213" i="3"/>
  <c r="F182" i="3"/>
  <c r="I64" i="3"/>
  <c r="C64" i="3"/>
  <c r="D64" i="3"/>
  <c r="D14" i="3" s="1"/>
  <c r="F131" i="3"/>
  <c r="F347" i="3"/>
  <c r="F576" i="3"/>
  <c r="I113" i="3"/>
  <c r="F366" i="3"/>
  <c r="B26" i="4"/>
  <c r="A277" i="1"/>
  <c r="F177" i="3"/>
  <c r="K413" i="3"/>
  <c r="L413" i="3" s="1"/>
  <c r="E520" i="4"/>
  <c r="F174" i="3"/>
  <c r="F158" i="3"/>
  <c r="K350" i="3"/>
  <c r="L350" i="3" s="1"/>
  <c r="E534" i="4"/>
  <c r="F445" i="3"/>
  <c r="F444" i="3"/>
  <c r="E271" i="4"/>
  <c r="F257" i="3"/>
  <c r="A704" i="1"/>
  <c r="F361" i="3"/>
  <c r="F401" i="3"/>
  <c r="F349" i="3"/>
  <c r="F581" i="3"/>
  <c r="C84" i="3"/>
  <c r="D84" i="3"/>
  <c r="D33" i="3" s="1"/>
  <c r="I84" i="3"/>
  <c r="E586" i="4"/>
  <c r="I548" i="3"/>
  <c r="D548" i="3"/>
  <c r="C548" i="3"/>
  <c r="N548" i="3"/>
  <c r="D80" i="3"/>
  <c r="D28" i="3" s="1"/>
  <c r="C80" i="3"/>
  <c r="I80" i="3"/>
  <c r="A386" i="1"/>
  <c r="O386" i="1"/>
  <c r="C67" i="3"/>
  <c r="D67" i="3"/>
  <c r="D15" i="3" s="1"/>
  <c r="I67" i="3"/>
  <c r="K155" i="3"/>
  <c r="L155" i="3" s="1"/>
  <c r="A579" i="1"/>
  <c r="O579" i="1"/>
  <c r="K502" i="3"/>
  <c r="L502" i="3" s="1"/>
  <c r="E502" i="3"/>
  <c r="F310" i="3"/>
  <c r="I116" i="3"/>
  <c r="E78" i="4"/>
  <c r="F124" i="3"/>
  <c r="E597" i="4"/>
  <c r="E98" i="4"/>
  <c r="N422" i="5"/>
  <c r="H422" i="5"/>
  <c r="K422" i="5"/>
  <c r="AI422" i="5"/>
  <c r="Z422" i="5"/>
  <c r="AC422" i="5"/>
  <c r="W422" i="5"/>
  <c r="Q38" i="1"/>
  <c r="A38" i="1"/>
  <c r="A338" i="1"/>
  <c r="D40" i="4"/>
  <c r="E14" i="4" s="1"/>
  <c r="B7" i="4"/>
  <c r="E7" i="4"/>
  <c r="I29" i="3"/>
  <c r="F345" i="3"/>
  <c r="I200" i="3"/>
  <c r="B21" i="4"/>
  <c r="E21" i="4"/>
  <c r="F368" i="3"/>
  <c r="E344" i="4"/>
  <c r="A678" i="1"/>
  <c r="E413" i="4"/>
  <c r="F454" i="3"/>
  <c r="E450" i="4"/>
  <c r="F404" i="3"/>
  <c r="E387" i="4"/>
  <c r="E142" i="4"/>
  <c r="E143" i="4"/>
  <c r="A379" i="1"/>
  <c r="E89" i="4"/>
  <c r="A398" i="1"/>
  <c r="A437" i="1"/>
  <c r="A375" i="1"/>
  <c r="E415" i="3"/>
  <c r="A30" i="1"/>
  <c r="E282" i="4"/>
  <c r="A761" i="1"/>
  <c r="E304" i="3"/>
  <c r="E11" i="8"/>
  <c r="E28" i="8" s="1"/>
  <c r="A263" i="1"/>
  <c r="E496" i="3"/>
  <c r="E589" i="4"/>
  <c r="K364" i="3"/>
  <c r="L364" i="3" s="1"/>
  <c r="A92" i="1"/>
  <c r="A258" i="1"/>
  <c r="M11" i="8"/>
  <c r="M28" i="8" s="1"/>
  <c r="I272" i="3"/>
  <c r="E604" i="4"/>
  <c r="I71" i="3"/>
  <c r="D71" i="3"/>
  <c r="D20" i="3" s="1"/>
  <c r="C71" i="3"/>
  <c r="E606" i="4"/>
  <c r="E541" i="4"/>
  <c r="A90" i="1"/>
  <c r="A99" i="1"/>
  <c r="E603" i="4"/>
  <c r="E506" i="3"/>
  <c r="E537" i="4"/>
  <c r="J513" i="3"/>
  <c r="I480" i="3"/>
  <c r="D480" i="3"/>
  <c r="D513" i="3" s="1"/>
  <c r="C480" i="3"/>
  <c r="F171" i="3"/>
  <c r="L28" i="8"/>
  <c r="F251" i="3"/>
  <c r="F323" i="3"/>
  <c r="E422" i="5"/>
  <c r="Q39" i="1"/>
  <c r="F575" i="3"/>
  <c r="C209" i="5"/>
  <c r="A93" i="1"/>
  <c r="E325" i="4"/>
  <c r="A91" i="1"/>
  <c r="A276" i="1"/>
  <c r="E581" i="4"/>
  <c r="A499" i="1"/>
  <c r="E100" i="4"/>
  <c r="F203" i="3"/>
  <c r="F397" i="3"/>
  <c r="A762" i="1"/>
  <c r="A259" i="1"/>
  <c r="A512" i="1"/>
  <c r="E669" i="4"/>
  <c r="A395" i="1"/>
  <c r="I30" i="3"/>
  <c r="K126" i="3"/>
  <c r="L126" i="3" s="1"/>
  <c r="B30" i="4"/>
  <c r="E534" i="3"/>
  <c r="E501" i="3"/>
  <c r="A41" i="1"/>
  <c r="K113" i="3"/>
  <c r="L113" i="3" s="1"/>
  <c r="K137" i="3"/>
  <c r="L137" i="3" s="1"/>
  <c r="I37" i="3"/>
  <c r="E151" i="4"/>
  <c r="E513" i="4"/>
  <c r="F297" i="3"/>
  <c r="K597" i="3"/>
  <c r="L597" i="3" s="1"/>
  <c r="F529" i="3"/>
  <c r="C16" i="8"/>
  <c r="B13" i="8"/>
  <c r="F552" i="3"/>
  <c r="E532" i="3"/>
  <c r="K226" i="3"/>
  <c r="L226" i="3" s="1"/>
  <c r="E499" i="3"/>
  <c r="E544" i="4"/>
  <c r="F508" i="3"/>
  <c r="A502" i="1"/>
  <c r="A514" i="1"/>
  <c r="F162" i="3"/>
  <c r="E260" i="4"/>
  <c r="E137" i="4"/>
  <c r="C78" i="3"/>
  <c r="I78" i="3"/>
  <c r="D78" i="3"/>
  <c r="D27" i="3" s="1"/>
  <c r="E138" i="4"/>
  <c r="K128" i="3"/>
  <c r="L128" i="3" s="1"/>
  <c r="K167" i="3"/>
  <c r="L167" i="3" s="1"/>
  <c r="E317" i="3"/>
  <c r="E418" i="3"/>
  <c r="I41" i="3"/>
  <c r="K462" i="3"/>
  <c r="L462" i="3" s="1"/>
  <c r="E462" i="3"/>
  <c r="A504" i="1"/>
  <c r="A275" i="1"/>
  <c r="K301" i="3"/>
  <c r="L301" i="3" s="1"/>
  <c r="E301" i="3"/>
  <c r="C310" i="1"/>
  <c r="O311" i="1" s="1"/>
  <c r="A311" i="1"/>
  <c r="A314" i="1"/>
  <c r="A322" i="1"/>
  <c r="A323" i="1"/>
  <c r="A316" i="1"/>
  <c r="A325" i="1"/>
  <c r="A341" i="1"/>
  <c r="A339" i="1"/>
  <c r="E550" i="3"/>
  <c r="D246" i="3"/>
  <c r="D279" i="3" s="1"/>
  <c r="C246" i="3"/>
  <c r="I246" i="3"/>
  <c r="J279" i="3"/>
  <c r="N246" i="3" s="1"/>
  <c r="E159" i="4"/>
  <c r="E580" i="4"/>
  <c r="E147" i="4"/>
  <c r="Q19" i="1"/>
  <c r="A19" i="1"/>
  <c r="I248" i="3"/>
  <c r="K166" i="3"/>
  <c r="L166" i="3" s="1"/>
  <c r="B27" i="4"/>
  <c r="Q15" i="1"/>
  <c r="A15" i="1"/>
  <c r="I89" i="3"/>
  <c r="C89" i="3"/>
  <c r="D89" i="3"/>
  <c r="D38" i="3" s="1"/>
  <c r="E414" i="4"/>
  <c r="K460" i="3"/>
  <c r="L460" i="3" s="1"/>
  <c r="E460" i="3"/>
  <c r="I253" i="3"/>
  <c r="I107" i="3"/>
  <c r="I254" i="3"/>
  <c r="Q13" i="1"/>
  <c r="C21" i="8"/>
  <c r="B18" i="8"/>
  <c r="B21" i="8" s="1"/>
  <c r="E321" i="3"/>
  <c r="C74" i="3"/>
  <c r="I74" i="3"/>
  <c r="D74" i="3"/>
  <c r="D22" i="3" s="1"/>
  <c r="K388" i="3"/>
  <c r="L388" i="3" s="1"/>
  <c r="E388" i="3"/>
  <c r="A394" i="1"/>
  <c r="M41" i="9"/>
  <c r="A513" i="1"/>
  <c r="A313" i="1"/>
  <c r="E442" i="3"/>
  <c r="A327" i="1"/>
  <c r="E465" i="4"/>
  <c r="K183" i="3"/>
  <c r="L183" i="3" s="1"/>
  <c r="K360" i="3"/>
  <c r="L360" i="3" s="1"/>
  <c r="E360" i="3"/>
  <c r="A696" i="1"/>
  <c r="B12" i="4"/>
  <c r="E12" i="4"/>
  <c r="F28" i="8"/>
  <c r="A449" i="1"/>
  <c r="E153" i="4"/>
  <c r="A267" i="1"/>
  <c r="E531" i="3"/>
  <c r="A161" i="1"/>
  <c r="I249" i="3"/>
  <c r="A679" i="1"/>
  <c r="K218" i="3"/>
  <c r="L218" i="3" s="1"/>
  <c r="C153" i="3"/>
  <c r="D153" i="3"/>
  <c r="D186" i="3" s="1"/>
  <c r="I153" i="3"/>
  <c r="J186" i="3"/>
  <c r="I112" i="3"/>
  <c r="A312" i="1"/>
  <c r="E227" i="4"/>
  <c r="I220" i="3"/>
  <c r="C26" i="8"/>
  <c r="E201" i="4"/>
  <c r="B33" i="4"/>
  <c r="E33" i="4"/>
  <c r="I81" i="3"/>
  <c r="C81" i="3"/>
  <c r="D81" i="3"/>
  <c r="D30" i="3" s="1"/>
  <c r="A207" i="1"/>
  <c r="A382" i="1"/>
  <c r="D86" i="3"/>
  <c r="D35" i="3" s="1"/>
  <c r="C86" i="3"/>
  <c r="I86" i="3"/>
  <c r="A397" i="1"/>
  <c r="B32" i="4"/>
  <c r="E32" i="4"/>
  <c r="I14" i="3"/>
  <c r="K408" i="3"/>
  <c r="L408" i="3" s="1"/>
  <c r="E408" i="3"/>
  <c r="E144" i="4"/>
  <c r="K535" i="3"/>
  <c r="L535" i="3" s="1"/>
  <c r="E305" i="3"/>
  <c r="K527" i="3"/>
  <c r="L527" i="3" s="1"/>
  <c r="K210" i="3"/>
  <c r="L210" i="3" s="1"/>
  <c r="E541" i="3"/>
  <c r="K342" i="3"/>
  <c r="L342" i="3" s="1"/>
  <c r="D87" i="3"/>
  <c r="D37" i="3" s="1"/>
  <c r="I87" i="3"/>
  <c r="C87" i="3"/>
  <c r="C249" i="1"/>
  <c r="A250" i="1"/>
  <c r="A254" i="1"/>
  <c r="A270" i="1"/>
  <c r="A264" i="1"/>
  <c r="A279" i="1"/>
  <c r="C65" i="3"/>
  <c r="D65" i="3"/>
  <c r="D13" i="3" s="1"/>
  <c r="I65" i="3"/>
  <c r="E601" i="3"/>
  <c r="K591" i="3"/>
  <c r="L591" i="3" s="1"/>
  <c r="E141" i="4"/>
  <c r="K435" i="3"/>
  <c r="L435" i="3" s="1"/>
  <c r="E435" i="3"/>
  <c r="K352" i="3"/>
  <c r="L352" i="3" s="1"/>
  <c r="E352" i="3"/>
  <c r="Q11" i="1"/>
  <c r="A11" i="1"/>
  <c r="A274" i="1"/>
  <c r="I122" i="3"/>
  <c r="I12" i="3"/>
  <c r="E599" i="3"/>
  <c r="E488" i="3"/>
  <c r="K316" i="3"/>
  <c r="L316" i="3" s="1"/>
  <c r="E316" i="3"/>
  <c r="E498" i="3"/>
  <c r="I293" i="3"/>
  <c r="J326" i="3"/>
  <c r="C293" i="3"/>
  <c r="D293" i="3"/>
  <c r="D326" i="3" s="1"/>
  <c r="N293" i="3"/>
  <c r="C60" i="3"/>
  <c r="J93" i="3"/>
  <c r="N66" i="3" s="1"/>
  <c r="I60" i="3"/>
  <c r="D60" i="3"/>
  <c r="I27" i="3"/>
  <c r="E530" i="3"/>
  <c r="B15" i="4"/>
  <c r="E15" i="4"/>
  <c r="F117" i="3"/>
  <c r="F603" i="3"/>
  <c r="K221" i="3"/>
  <c r="L221" i="3" s="1"/>
  <c r="E485" i="3"/>
  <c r="A256" i="1"/>
  <c r="E365" i="3"/>
  <c r="E595" i="4"/>
  <c r="B34" i="4"/>
  <c r="E34" i="4"/>
  <c r="Q41" i="1"/>
  <c r="I92" i="3"/>
  <c r="C92" i="3"/>
  <c r="D92" i="3"/>
  <c r="D41" i="3" s="1"/>
  <c r="E278" i="4"/>
  <c r="E441" i="3"/>
  <c r="E77" i="4"/>
  <c r="I110" i="3"/>
  <c r="F492" i="3"/>
  <c r="D572" i="3"/>
  <c r="D605" i="3" s="1"/>
  <c r="C572" i="3"/>
  <c r="J605" i="3"/>
  <c r="I572" i="3"/>
  <c r="E538" i="3"/>
  <c r="A685" i="1"/>
  <c r="K407" i="3"/>
  <c r="L407" i="3" s="1"/>
  <c r="E602" i="4"/>
  <c r="B14" i="8"/>
  <c r="A319" i="1"/>
  <c r="I23" i="3"/>
  <c r="F200" i="3"/>
  <c r="E325" i="3"/>
  <c r="A401" i="1"/>
  <c r="E536" i="4"/>
  <c r="F437" i="3"/>
  <c r="E402" i="3"/>
  <c r="I214" i="3"/>
  <c r="Q34" i="1"/>
  <c r="F458" i="3"/>
  <c r="I38" i="3"/>
  <c r="E455" i="4"/>
  <c r="K107" i="3"/>
  <c r="L107" i="3" s="1"/>
  <c r="E510" i="3"/>
  <c r="K247" i="3"/>
  <c r="L247" i="3" s="1"/>
  <c r="A755" i="1"/>
  <c r="O755" i="1"/>
  <c r="C431" i="1"/>
  <c r="O456" i="1" s="1"/>
  <c r="A432" i="1"/>
  <c r="A454" i="1"/>
  <c r="A446" i="1"/>
  <c r="A445" i="1"/>
  <c r="A452" i="1"/>
  <c r="A440" i="1"/>
  <c r="A450" i="1"/>
  <c r="A458" i="1"/>
  <c r="I22" i="3"/>
  <c r="A392" i="1"/>
  <c r="E772" i="4"/>
  <c r="A22" i="1"/>
  <c r="A87" i="1"/>
  <c r="A261" i="1"/>
  <c r="A567" i="1"/>
  <c r="F272" i="3"/>
  <c r="I222" i="3"/>
  <c r="E608" i="4"/>
  <c r="E41" i="9"/>
  <c r="E542" i="4"/>
  <c r="E412" i="4"/>
  <c r="F154" i="3"/>
  <c r="F598" i="3"/>
  <c r="E156" i="4"/>
  <c r="K8" i="1"/>
  <c r="E794" i="4"/>
  <c r="A509" i="1"/>
  <c r="K500" i="3"/>
  <c r="L500" i="3" s="1"/>
  <c r="E500" i="3"/>
  <c r="E135" i="4"/>
  <c r="C153" i="5"/>
  <c r="E451" i="4"/>
  <c r="E776" i="4"/>
  <c r="E522" i="4"/>
  <c r="F447" i="3"/>
  <c r="E355" i="4"/>
  <c r="E479" i="4"/>
  <c r="E225" i="4"/>
  <c r="A190" i="1"/>
  <c r="A388" i="1"/>
  <c r="F302" i="3"/>
  <c r="B38" i="4"/>
  <c r="E38" i="4"/>
  <c r="R17" i="9"/>
  <c r="E793" i="4"/>
  <c r="I264" i="3"/>
  <c r="K215" i="3"/>
  <c r="L215" i="3" s="1"/>
  <c r="F250" i="3"/>
  <c r="B26" i="8"/>
  <c r="E82" i="4"/>
  <c r="I111" i="3"/>
  <c r="E344" i="3"/>
  <c r="I35" i="3"/>
  <c r="A739" i="1"/>
  <c r="A745" i="1"/>
  <c r="E494" i="3" l="1"/>
  <c r="E396" i="3"/>
  <c r="E482" i="3"/>
  <c r="E35" i="4"/>
  <c r="E314" i="3"/>
  <c r="E39" i="4"/>
  <c r="E543" i="3"/>
  <c r="E363" i="3"/>
  <c r="E358" i="3"/>
  <c r="K586" i="3"/>
  <c r="L586" i="3" s="1"/>
  <c r="E600" i="3"/>
  <c r="E27" i="4"/>
  <c r="E30" i="4"/>
  <c r="E11" i="4"/>
  <c r="E8" i="4"/>
  <c r="O432" i="1"/>
  <c r="E16" i="4"/>
  <c r="F198" i="4"/>
  <c r="F199" i="4" s="1"/>
  <c r="F200" i="4" s="1"/>
  <c r="I34" i="3"/>
  <c r="B16" i="8"/>
  <c r="E29" i="4"/>
  <c r="E17" i="4"/>
  <c r="E672" i="4"/>
  <c r="E18" i="4"/>
  <c r="A14" i="1"/>
  <c r="I25" i="3"/>
  <c r="E23" i="4"/>
  <c r="F640" i="4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E230" i="4"/>
  <c r="E28" i="4"/>
  <c r="E609" i="4"/>
  <c r="I32" i="3"/>
  <c r="C13" i="3"/>
  <c r="F13" i="3" s="1"/>
  <c r="F65" i="3"/>
  <c r="N87" i="3"/>
  <c r="F74" i="3"/>
  <c r="C22" i="3"/>
  <c r="F22" i="3" s="1"/>
  <c r="N89" i="3"/>
  <c r="E293" i="4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529" i="3"/>
  <c r="K529" i="3"/>
  <c r="L529" i="3" s="1"/>
  <c r="C422" i="5"/>
  <c r="F548" i="3"/>
  <c r="C33" i="3"/>
  <c r="F33" i="3" s="1"/>
  <c r="F84" i="3"/>
  <c r="A39" i="1"/>
  <c r="C14" i="3"/>
  <c r="F14" i="3" s="1"/>
  <c r="F64" i="3"/>
  <c r="E369" i="3"/>
  <c r="K369" i="3"/>
  <c r="L369" i="3" s="1"/>
  <c r="K204" i="3"/>
  <c r="L204" i="3" s="1"/>
  <c r="N207" i="3"/>
  <c r="N218" i="3"/>
  <c r="N216" i="3"/>
  <c r="N228" i="3"/>
  <c r="N222" i="3"/>
  <c r="N214" i="3"/>
  <c r="N205" i="3"/>
  <c r="N220" i="3"/>
  <c r="N211" i="3"/>
  <c r="N229" i="3"/>
  <c r="N231" i="3"/>
  <c r="N208" i="3"/>
  <c r="N217" i="3"/>
  <c r="N200" i="3"/>
  <c r="N224" i="3"/>
  <c r="N203" i="3"/>
  <c r="N226" i="3"/>
  <c r="N225" i="3"/>
  <c r="N213" i="3"/>
  <c r="N202" i="3"/>
  <c r="N219" i="3"/>
  <c r="N204" i="3"/>
  <c r="N230" i="3"/>
  <c r="N206" i="3"/>
  <c r="N227" i="3"/>
  <c r="N215" i="3"/>
  <c r="N209" i="3"/>
  <c r="N232" i="3" s="1"/>
  <c r="N223" i="3"/>
  <c r="N201" i="3"/>
  <c r="N221" i="3"/>
  <c r="N212" i="3"/>
  <c r="N210" i="3"/>
  <c r="E509" i="3"/>
  <c r="K509" i="3"/>
  <c r="L509" i="3" s="1"/>
  <c r="E417" i="3"/>
  <c r="K417" i="3"/>
  <c r="L417" i="3" s="1"/>
  <c r="K551" i="3"/>
  <c r="L551" i="3" s="1"/>
  <c r="E551" i="3"/>
  <c r="K278" i="3"/>
  <c r="L278" i="3" s="1"/>
  <c r="K163" i="3"/>
  <c r="L163" i="3" s="1"/>
  <c r="K319" i="3"/>
  <c r="L319" i="3" s="1"/>
  <c r="E319" i="3"/>
  <c r="E537" i="3"/>
  <c r="K537" i="3"/>
  <c r="L537" i="3" s="1"/>
  <c r="A24" i="1"/>
  <c r="A21" i="1"/>
  <c r="A12" i="1"/>
  <c r="F703" i="4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736" i="4"/>
  <c r="C40" i="3"/>
  <c r="F40" i="3" s="1"/>
  <c r="F90" i="3"/>
  <c r="K129" i="3"/>
  <c r="L129" i="3" s="1"/>
  <c r="C34" i="3"/>
  <c r="F34" i="3" s="1"/>
  <c r="F85" i="3"/>
  <c r="K299" i="3"/>
  <c r="L299" i="3" s="1"/>
  <c r="E299" i="3"/>
  <c r="K110" i="3"/>
  <c r="L110" i="3" s="1"/>
  <c r="E309" i="3"/>
  <c r="K309" i="3"/>
  <c r="L309" i="3" s="1"/>
  <c r="I26" i="3"/>
  <c r="E19" i="4"/>
  <c r="E367" i="3"/>
  <c r="K367" i="3"/>
  <c r="L367" i="3" s="1"/>
  <c r="K217" i="3"/>
  <c r="L217" i="3" s="1"/>
  <c r="K341" i="3"/>
  <c r="L341" i="3" s="1"/>
  <c r="E341" i="3"/>
  <c r="I17" i="3"/>
  <c r="E587" i="3"/>
  <c r="K587" i="3"/>
  <c r="L587" i="3" s="1"/>
  <c r="K553" i="3"/>
  <c r="L553" i="3" s="1"/>
  <c r="E553" i="3"/>
  <c r="F323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E356" i="4"/>
  <c r="A10" i="1"/>
  <c r="E394" i="3"/>
  <c r="K394" i="3"/>
  <c r="L394" i="3" s="1"/>
  <c r="E511" i="3"/>
  <c r="K511" i="3"/>
  <c r="L511" i="3" s="1"/>
  <c r="A28" i="1"/>
  <c r="K302" i="3"/>
  <c r="L302" i="3" s="1"/>
  <c r="E302" i="3"/>
  <c r="E447" i="3"/>
  <c r="K447" i="3"/>
  <c r="L447" i="3" s="1"/>
  <c r="O443" i="1"/>
  <c r="O450" i="1"/>
  <c r="O458" i="1"/>
  <c r="O454" i="1"/>
  <c r="O446" i="1"/>
  <c r="O445" i="1"/>
  <c r="O452" i="1"/>
  <c r="O440" i="1"/>
  <c r="O434" i="1"/>
  <c r="O463" i="1"/>
  <c r="O438" i="1"/>
  <c r="O459" i="1"/>
  <c r="O449" i="1"/>
  <c r="O436" i="1"/>
  <c r="O462" i="1"/>
  <c r="O433" i="1"/>
  <c r="O437" i="1"/>
  <c r="O444" i="1"/>
  <c r="O453" i="1"/>
  <c r="O457" i="1"/>
  <c r="O461" i="1"/>
  <c r="O464" i="1"/>
  <c r="O448" i="1"/>
  <c r="O447" i="1"/>
  <c r="O442" i="1"/>
  <c r="O441" i="1"/>
  <c r="O455" i="1"/>
  <c r="O460" i="1"/>
  <c r="O439" i="1"/>
  <c r="O451" i="1"/>
  <c r="O435" i="1"/>
  <c r="E458" i="3"/>
  <c r="K458" i="3"/>
  <c r="L458" i="3" s="1"/>
  <c r="F87" i="3"/>
  <c r="C37" i="3"/>
  <c r="F37" i="3" s="1"/>
  <c r="N81" i="3"/>
  <c r="C186" i="3"/>
  <c r="F153" i="3"/>
  <c r="E161" i="3" s="1"/>
  <c r="O327" i="1"/>
  <c r="F246" i="3"/>
  <c r="E260" i="3" s="1"/>
  <c r="C279" i="3"/>
  <c r="K162" i="3"/>
  <c r="L162" i="3" s="1"/>
  <c r="K323" i="3"/>
  <c r="L323" i="3" s="1"/>
  <c r="E323" i="3"/>
  <c r="N480" i="3"/>
  <c r="N503" i="3"/>
  <c r="N490" i="3"/>
  <c r="N507" i="3"/>
  <c r="N481" i="3"/>
  <c r="N497" i="3"/>
  <c r="N504" i="3"/>
  <c r="N491" i="3"/>
  <c r="N500" i="3"/>
  <c r="N485" i="3"/>
  <c r="N495" i="3"/>
  <c r="N483" i="3"/>
  <c r="N498" i="3"/>
  <c r="N486" i="3"/>
  <c r="N505" i="3"/>
  <c r="N510" i="3"/>
  <c r="N487" i="3"/>
  <c r="N488" i="3"/>
  <c r="N501" i="3"/>
  <c r="N492" i="3"/>
  <c r="N502" i="3"/>
  <c r="N508" i="3"/>
  <c r="N499" i="3"/>
  <c r="N506" i="3"/>
  <c r="N482" i="3"/>
  <c r="N496" i="3"/>
  <c r="N494" i="3"/>
  <c r="N493" i="3"/>
  <c r="N509" i="3"/>
  <c r="N484" i="3"/>
  <c r="N512" i="3"/>
  <c r="N489" i="3"/>
  <c r="N511" i="3"/>
  <c r="F387" i="4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E420" i="4"/>
  <c r="E310" i="3"/>
  <c r="K310" i="3"/>
  <c r="L310" i="3" s="1"/>
  <c r="E581" i="3"/>
  <c r="K581" i="3"/>
  <c r="L581" i="3" s="1"/>
  <c r="E444" i="3"/>
  <c r="K444" i="3"/>
  <c r="L444" i="3" s="1"/>
  <c r="K127" i="3"/>
  <c r="L127" i="3" s="1"/>
  <c r="E544" i="3"/>
  <c r="K544" i="3"/>
  <c r="L544" i="3" s="1"/>
  <c r="C232" i="3"/>
  <c r="F199" i="3"/>
  <c r="E204" i="3" s="1"/>
  <c r="E46" i="5"/>
  <c r="Q46" i="5"/>
  <c r="W46" i="5"/>
  <c r="Z46" i="5"/>
  <c r="K46" i="5"/>
  <c r="H46" i="5"/>
  <c r="AF46" i="5"/>
  <c r="K223" i="3"/>
  <c r="L223" i="3" s="1"/>
  <c r="O736" i="1"/>
  <c r="O751" i="1"/>
  <c r="O752" i="1"/>
  <c r="O759" i="1"/>
  <c r="O749" i="1"/>
  <c r="O743" i="1"/>
  <c r="O750" i="1"/>
  <c r="O765" i="1"/>
  <c r="O741" i="1"/>
  <c r="O742" i="1"/>
  <c r="O746" i="1"/>
  <c r="O745" i="1"/>
  <c r="O739" i="1"/>
  <c r="O754" i="1"/>
  <c r="O744" i="1"/>
  <c r="O753" i="1"/>
  <c r="O757" i="1"/>
  <c r="O766" i="1"/>
  <c r="O762" i="1"/>
  <c r="O740" i="1"/>
  <c r="O761" i="1"/>
  <c r="O760" i="1"/>
  <c r="O767" i="1"/>
  <c r="O747" i="1"/>
  <c r="O748" i="1"/>
  <c r="O764" i="1"/>
  <c r="O763" i="1"/>
  <c r="O768" i="1"/>
  <c r="O737" i="1"/>
  <c r="O758" i="1"/>
  <c r="O738" i="1"/>
  <c r="O756" i="1"/>
  <c r="N88" i="3"/>
  <c r="E103" i="4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E449" i="3"/>
  <c r="K449" i="3"/>
  <c r="L449" i="3" s="1"/>
  <c r="K172" i="3"/>
  <c r="L172" i="3" s="1"/>
  <c r="N76" i="3"/>
  <c r="F106" i="3"/>
  <c r="C139" i="3"/>
  <c r="F75" i="3"/>
  <c r="C24" i="3"/>
  <c r="F24" i="3" s="1"/>
  <c r="E596" i="3"/>
  <c r="K596" i="3"/>
  <c r="L596" i="3" s="1"/>
  <c r="F766" i="4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799" i="4"/>
  <c r="C19" i="3"/>
  <c r="F19" i="3" s="1"/>
  <c r="F70" i="3"/>
  <c r="E13" i="4"/>
  <c r="K258" i="3"/>
  <c r="L258" i="3" s="1"/>
  <c r="E540" i="3"/>
  <c r="K540" i="3"/>
  <c r="L540" i="3" s="1"/>
  <c r="K512" i="3"/>
  <c r="L512" i="3" s="1"/>
  <c r="E512" i="3"/>
  <c r="K161" i="3"/>
  <c r="L161" i="3" s="1"/>
  <c r="E457" i="3"/>
  <c r="K457" i="3"/>
  <c r="L457" i="3" s="1"/>
  <c r="I40" i="3"/>
  <c r="K443" i="3"/>
  <c r="L443" i="3" s="1"/>
  <c r="E443" i="3"/>
  <c r="K214" i="3"/>
  <c r="L214" i="3" s="1"/>
  <c r="E487" i="3"/>
  <c r="K487" i="3"/>
  <c r="L487" i="3" s="1"/>
  <c r="E24" i="4"/>
  <c r="K229" i="3"/>
  <c r="L229" i="3" s="1"/>
  <c r="K556" i="3"/>
  <c r="L556" i="3" s="1"/>
  <c r="E556" i="3"/>
  <c r="N82" i="3"/>
  <c r="E505" i="3"/>
  <c r="K505" i="3"/>
  <c r="L505" i="3" s="1"/>
  <c r="R41" i="9"/>
  <c r="S8" i="9" s="1"/>
  <c r="K250" i="3"/>
  <c r="L250" i="3" s="1"/>
  <c r="N572" i="3"/>
  <c r="N574" i="3"/>
  <c r="N596" i="3"/>
  <c r="N589" i="3"/>
  <c r="N578" i="3"/>
  <c r="N587" i="3"/>
  <c r="N593" i="3"/>
  <c r="N597" i="3"/>
  <c r="N585" i="3"/>
  <c r="N588" i="3"/>
  <c r="N592" i="3"/>
  <c r="N595" i="3"/>
  <c r="N600" i="3"/>
  <c r="N579" i="3"/>
  <c r="N580" i="3"/>
  <c r="N583" i="3"/>
  <c r="N586" i="3"/>
  <c r="N599" i="3"/>
  <c r="N601" i="3"/>
  <c r="N603" i="3"/>
  <c r="N575" i="3"/>
  <c r="N598" i="3"/>
  <c r="N582" i="3"/>
  <c r="N584" i="3"/>
  <c r="N576" i="3"/>
  <c r="N604" i="3"/>
  <c r="N581" i="3"/>
  <c r="N594" i="3"/>
  <c r="N602" i="3"/>
  <c r="N591" i="3"/>
  <c r="N573" i="3"/>
  <c r="N590" i="3"/>
  <c r="N577" i="3"/>
  <c r="K603" i="3"/>
  <c r="L603" i="3" s="1"/>
  <c r="E603" i="3"/>
  <c r="N86" i="3"/>
  <c r="C38" i="3"/>
  <c r="F38" i="3" s="1"/>
  <c r="F89" i="3"/>
  <c r="E297" i="3"/>
  <c r="K297" i="3"/>
  <c r="L297" i="3" s="1"/>
  <c r="K251" i="3"/>
  <c r="L251" i="3" s="1"/>
  <c r="K404" i="3"/>
  <c r="L404" i="3" s="1"/>
  <c r="E404" i="3"/>
  <c r="E368" i="3"/>
  <c r="K368" i="3"/>
  <c r="L368" i="3" s="1"/>
  <c r="F7" i="4"/>
  <c r="N80" i="3"/>
  <c r="K349" i="3"/>
  <c r="L349" i="3" s="1"/>
  <c r="E349" i="3"/>
  <c r="K445" i="3"/>
  <c r="L445" i="3" s="1"/>
  <c r="E445" i="3"/>
  <c r="K177" i="3"/>
  <c r="L177" i="3" s="1"/>
  <c r="E576" i="3"/>
  <c r="K576" i="3"/>
  <c r="L576" i="3" s="1"/>
  <c r="K182" i="3"/>
  <c r="L182" i="3" s="1"/>
  <c r="K138" i="3"/>
  <c r="L138" i="3" s="1"/>
  <c r="K168" i="3"/>
  <c r="L168" i="3" s="1"/>
  <c r="C28" i="8"/>
  <c r="E507" i="3"/>
  <c r="K507" i="3"/>
  <c r="L507" i="3" s="1"/>
  <c r="Q9" i="1"/>
  <c r="A9" i="1"/>
  <c r="C8" i="1"/>
  <c r="O9" i="1" s="1"/>
  <c r="A17" i="1"/>
  <c r="A23" i="1"/>
  <c r="N46" i="5"/>
  <c r="K169" i="3"/>
  <c r="L169" i="3" s="1"/>
  <c r="A18" i="1"/>
  <c r="A35" i="1"/>
  <c r="K125" i="3"/>
  <c r="L125" i="3" s="1"/>
  <c r="E125" i="3"/>
  <c r="C155" i="5"/>
  <c r="N526" i="3"/>
  <c r="F651" i="4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A16" i="1"/>
  <c r="O83" i="1"/>
  <c r="O72" i="1"/>
  <c r="O86" i="1"/>
  <c r="O87" i="1"/>
  <c r="O98" i="1"/>
  <c r="O73" i="1"/>
  <c r="O77" i="1"/>
  <c r="O88" i="1"/>
  <c r="O100" i="1"/>
  <c r="O94" i="1"/>
  <c r="O71" i="1"/>
  <c r="O91" i="1"/>
  <c r="O93" i="1"/>
  <c r="O99" i="1"/>
  <c r="O90" i="1"/>
  <c r="O92" i="1"/>
  <c r="O78" i="1"/>
  <c r="O101" i="1"/>
  <c r="O96" i="1"/>
  <c r="O95" i="1"/>
  <c r="O85" i="1"/>
  <c r="O80" i="1"/>
  <c r="O97" i="1"/>
  <c r="O79" i="1"/>
  <c r="O89" i="1"/>
  <c r="O82" i="1"/>
  <c r="O84" i="1"/>
  <c r="O81" i="1"/>
  <c r="O76" i="1"/>
  <c r="O75" i="1"/>
  <c r="O74" i="1"/>
  <c r="O70" i="1"/>
  <c r="C11" i="3"/>
  <c r="F11" i="3" s="1"/>
  <c r="F62" i="3"/>
  <c r="N121" i="3"/>
  <c r="N133" i="3"/>
  <c r="N137" i="3"/>
  <c r="N129" i="3"/>
  <c r="N110" i="3"/>
  <c r="N122" i="3"/>
  <c r="N136" i="3"/>
  <c r="N111" i="3"/>
  <c r="N112" i="3"/>
  <c r="N107" i="3"/>
  <c r="N117" i="3"/>
  <c r="N116" i="3"/>
  <c r="N139" i="3" s="1"/>
  <c r="N113" i="3"/>
  <c r="N126" i="3"/>
  <c r="N128" i="3"/>
  <c r="N131" i="3"/>
  <c r="N127" i="3"/>
  <c r="N138" i="3"/>
  <c r="N114" i="3"/>
  <c r="N124" i="3"/>
  <c r="N115" i="3"/>
  <c r="N120" i="3"/>
  <c r="N108" i="3"/>
  <c r="N130" i="3"/>
  <c r="N109" i="3"/>
  <c r="N118" i="3"/>
  <c r="N119" i="3"/>
  <c r="N135" i="3"/>
  <c r="N125" i="3"/>
  <c r="N132" i="3"/>
  <c r="N134" i="3"/>
  <c r="N123" i="3"/>
  <c r="K504" i="3"/>
  <c r="L504" i="3" s="1"/>
  <c r="E504" i="3"/>
  <c r="E412" i="3"/>
  <c r="K412" i="3"/>
  <c r="L412" i="3" s="1"/>
  <c r="N61" i="3"/>
  <c r="K595" i="3"/>
  <c r="L595" i="3" s="1"/>
  <c r="E595" i="3"/>
  <c r="K528" i="3"/>
  <c r="L528" i="3" s="1"/>
  <c r="E528" i="3"/>
  <c r="AC46" i="5"/>
  <c r="O402" i="1"/>
  <c r="O381" i="1"/>
  <c r="O384" i="1"/>
  <c r="O385" i="1"/>
  <c r="O374" i="1"/>
  <c r="O389" i="1"/>
  <c r="O373" i="1"/>
  <c r="O372" i="1"/>
  <c r="O388" i="1"/>
  <c r="O392" i="1"/>
  <c r="O401" i="1"/>
  <c r="O400" i="1"/>
  <c r="O397" i="1"/>
  <c r="O382" i="1"/>
  <c r="O394" i="1"/>
  <c r="O399" i="1"/>
  <c r="O395" i="1"/>
  <c r="O375" i="1"/>
  <c r="O398" i="1"/>
  <c r="O379" i="1"/>
  <c r="O378" i="1"/>
  <c r="O387" i="1"/>
  <c r="O383" i="1"/>
  <c r="O403" i="1"/>
  <c r="O377" i="1"/>
  <c r="O396" i="1"/>
  <c r="O390" i="1"/>
  <c r="O393" i="1"/>
  <c r="O391" i="1"/>
  <c r="O376" i="1"/>
  <c r="O380" i="1"/>
  <c r="E313" i="3"/>
  <c r="K313" i="3"/>
  <c r="L313" i="3" s="1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C39" i="3"/>
  <c r="F39" i="3" s="1"/>
  <c r="F91" i="3"/>
  <c r="S39" i="9"/>
  <c r="A26" i="1"/>
  <c r="K211" i="3"/>
  <c r="L211" i="3" s="1"/>
  <c r="E211" i="3"/>
  <c r="E495" i="3"/>
  <c r="K495" i="3"/>
  <c r="L495" i="3" s="1"/>
  <c r="K228" i="3"/>
  <c r="L228" i="3" s="1"/>
  <c r="E545" i="3"/>
  <c r="K545" i="3"/>
  <c r="L545" i="3" s="1"/>
  <c r="K224" i="3"/>
  <c r="L224" i="3" s="1"/>
  <c r="O677" i="1"/>
  <c r="O687" i="1"/>
  <c r="O698" i="1"/>
  <c r="O700" i="1"/>
  <c r="O683" i="1"/>
  <c r="O689" i="1"/>
  <c r="O707" i="1"/>
  <c r="O705" i="1"/>
  <c r="O693" i="1"/>
  <c r="O691" i="1"/>
  <c r="O685" i="1"/>
  <c r="O702" i="1"/>
  <c r="O679" i="1"/>
  <c r="O696" i="1"/>
  <c r="O694" i="1"/>
  <c r="O697" i="1"/>
  <c r="O692" i="1"/>
  <c r="O678" i="1"/>
  <c r="O704" i="1"/>
  <c r="O695" i="1"/>
  <c r="O706" i="1"/>
  <c r="O681" i="1"/>
  <c r="O690" i="1"/>
  <c r="O684" i="1"/>
  <c r="O701" i="1"/>
  <c r="O680" i="1"/>
  <c r="O699" i="1"/>
  <c r="O703" i="1"/>
  <c r="O708" i="1"/>
  <c r="O688" i="1"/>
  <c r="O686" i="1"/>
  <c r="O682" i="1"/>
  <c r="K577" i="3"/>
  <c r="L577" i="3" s="1"/>
  <c r="E577" i="3"/>
  <c r="A33" i="1"/>
  <c r="K200" i="3"/>
  <c r="L200" i="3" s="1"/>
  <c r="F572" i="3"/>
  <c r="C605" i="3"/>
  <c r="K117" i="3"/>
  <c r="L117" i="3" s="1"/>
  <c r="E117" i="3"/>
  <c r="N60" i="3"/>
  <c r="C326" i="3"/>
  <c r="F293" i="3"/>
  <c r="C30" i="3"/>
  <c r="F30" i="3" s="1"/>
  <c r="F81" i="3"/>
  <c r="N78" i="3"/>
  <c r="F513" i="4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E546" i="4"/>
  <c r="F450" i="4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E483" i="4"/>
  <c r="N67" i="3"/>
  <c r="K347" i="3"/>
  <c r="L347" i="3" s="1"/>
  <c r="E347" i="3"/>
  <c r="K213" i="3"/>
  <c r="L213" i="3" s="1"/>
  <c r="E300" i="3"/>
  <c r="K300" i="3"/>
  <c r="L300" i="3" s="1"/>
  <c r="K202" i="3"/>
  <c r="L202" i="3" s="1"/>
  <c r="E343" i="3"/>
  <c r="K343" i="3"/>
  <c r="L343" i="3" s="1"/>
  <c r="B11" i="8"/>
  <c r="B28" i="8" s="1"/>
  <c r="K115" i="3"/>
  <c r="L115" i="3" s="1"/>
  <c r="E115" i="3"/>
  <c r="O189" i="1"/>
  <c r="O198" i="1"/>
  <c r="O210" i="1"/>
  <c r="O202" i="1"/>
  <c r="O209" i="1"/>
  <c r="O221" i="1"/>
  <c r="O218" i="1"/>
  <c r="O200" i="1"/>
  <c r="O215" i="1"/>
  <c r="O214" i="1"/>
  <c r="O199" i="1"/>
  <c r="O211" i="1"/>
  <c r="O190" i="1"/>
  <c r="O213" i="1"/>
  <c r="O207" i="1"/>
  <c r="O192" i="1"/>
  <c r="O212" i="1"/>
  <c r="O216" i="1"/>
  <c r="O191" i="1"/>
  <c r="O208" i="1"/>
  <c r="O204" i="1"/>
  <c r="O197" i="1"/>
  <c r="O217" i="1"/>
  <c r="O193" i="1"/>
  <c r="O194" i="1"/>
  <c r="O196" i="1"/>
  <c r="O203" i="1"/>
  <c r="O195" i="1"/>
  <c r="O205" i="1"/>
  <c r="O220" i="1"/>
  <c r="O206" i="1"/>
  <c r="O219" i="1"/>
  <c r="K180" i="3"/>
  <c r="L180" i="3" s="1"/>
  <c r="E298" i="3"/>
  <c r="K298" i="3"/>
  <c r="L298" i="3" s="1"/>
  <c r="K252" i="3"/>
  <c r="L252" i="3" s="1"/>
  <c r="N73" i="3"/>
  <c r="A27" i="1"/>
  <c r="F61" i="3"/>
  <c r="C10" i="3"/>
  <c r="F10" i="3" s="1"/>
  <c r="K216" i="3"/>
  <c r="L216" i="3" s="1"/>
  <c r="E216" i="3"/>
  <c r="C17" i="3"/>
  <c r="F17" i="3" s="1"/>
  <c r="F68" i="3"/>
  <c r="E393" i="3"/>
  <c r="K393" i="3"/>
  <c r="L393" i="3" s="1"/>
  <c r="O577" i="1"/>
  <c r="O555" i="1"/>
  <c r="O568" i="1"/>
  <c r="O558" i="1"/>
  <c r="O556" i="1"/>
  <c r="O569" i="1"/>
  <c r="O562" i="1"/>
  <c r="O570" i="1"/>
  <c r="O567" i="1"/>
  <c r="O574" i="1"/>
  <c r="O581" i="1"/>
  <c r="O576" i="1"/>
  <c r="O580" i="1"/>
  <c r="O575" i="1"/>
  <c r="O560" i="1"/>
  <c r="O559" i="1"/>
  <c r="O557" i="1"/>
  <c r="O578" i="1"/>
  <c r="O584" i="1"/>
  <c r="O586" i="1"/>
  <c r="O565" i="1"/>
  <c r="O573" i="1"/>
  <c r="O561" i="1"/>
  <c r="O564" i="1"/>
  <c r="O563" i="1"/>
  <c r="O572" i="1"/>
  <c r="O582" i="1"/>
  <c r="O571" i="1"/>
  <c r="O554" i="1"/>
  <c r="O583" i="1"/>
  <c r="O585" i="1"/>
  <c r="O566" i="1"/>
  <c r="I9" i="3"/>
  <c r="J43" i="3"/>
  <c r="K403" i="3"/>
  <c r="L403" i="3" s="1"/>
  <c r="E403" i="3"/>
  <c r="E31" i="4"/>
  <c r="O493" i="1"/>
  <c r="O498" i="1"/>
  <c r="O518" i="1"/>
  <c r="O520" i="1"/>
  <c r="O507" i="1"/>
  <c r="O503" i="1"/>
  <c r="O505" i="1"/>
  <c r="O495" i="1"/>
  <c r="O500" i="1"/>
  <c r="O525" i="1"/>
  <c r="O506" i="1"/>
  <c r="O509" i="1"/>
  <c r="O508" i="1"/>
  <c r="O513" i="1"/>
  <c r="O504" i="1"/>
  <c r="O514" i="1"/>
  <c r="O502" i="1"/>
  <c r="O512" i="1"/>
  <c r="O499" i="1"/>
  <c r="O497" i="1"/>
  <c r="O510" i="1"/>
  <c r="O524" i="1"/>
  <c r="O519" i="1"/>
  <c r="O494" i="1"/>
  <c r="O523" i="1"/>
  <c r="O496" i="1"/>
  <c r="O517" i="1"/>
  <c r="O515" i="1"/>
  <c r="O501" i="1"/>
  <c r="O516" i="1"/>
  <c r="O521" i="1"/>
  <c r="O511" i="1"/>
  <c r="O522" i="1"/>
  <c r="K371" i="3"/>
  <c r="L371" i="3" s="1"/>
  <c r="E371" i="3"/>
  <c r="E351" i="3"/>
  <c r="K351" i="3"/>
  <c r="L351" i="3" s="1"/>
  <c r="A31" i="1"/>
  <c r="I10" i="3"/>
  <c r="N440" i="3"/>
  <c r="N465" i="3"/>
  <c r="N446" i="3"/>
  <c r="N451" i="3"/>
  <c r="N457" i="3"/>
  <c r="N443" i="3"/>
  <c r="N464" i="3"/>
  <c r="N441" i="3"/>
  <c r="N435" i="3"/>
  <c r="N439" i="3"/>
  <c r="N458" i="3"/>
  <c r="N455" i="3"/>
  <c r="N452" i="3"/>
  <c r="N437" i="3"/>
  <c r="N462" i="3"/>
  <c r="N456" i="3"/>
  <c r="N447" i="3"/>
  <c r="N460" i="3"/>
  <c r="N445" i="3"/>
  <c r="N453" i="3"/>
  <c r="N463" i="3"/>
  <c r="N448" i="3"/>
  <c r="N442" i="3"/>
  <c r="N454" i="3"/>
  <c r="N450" i="3"/>
  <c r="N438" i="3"/>
  <c r="N466" i="3"/>
  <c r="N449" i="3"/>
  <c r="N436" i="3"/>
  <c r="N444" i="3"/>
  <c r="N459" i="3"/>
  <c r="N461" i="3"/>
  <c r="E322" i="3"/>
  <c r="K322" i="3"/>
  <c r="L322" i="3" s="1"/>
  <c r="N77" i="3"/>
  <c r="F82" i="3"/>
  <c r="C32" i="3"/>
  <c r="F32" i="3" s="1"/>
  <c r="E10" i="4"/>
  <c r="E22" i="4"/>
  <c r="E452" i="3"/>
  <c r="K452" i="3"/>
  <c r="L452" i="3" s="1"/>
  <c r="N92" i="3"/>
  <c r="D93" i="3"/>
  <c r="D9" i="3"/>
  <c r="N304" i="3"/>
  <c r="N324" i="3"/>
  <c r="N309" i="3"/>
  <c r="N295" i="3"/>
  <c r="N315" i="3"/>
  <c r="N320" i="3"/>
  <c r="N299" i="3"/>
  <c r="N322" i="3"/>
  <c r="N301" i="3"/>
  <c r="N317" i="3"/>
  <c r="N302" i="3"/>
  <c r="N310" i="3"/>
  <c r="N316" i="3"/>
  <c r="N305" i="3"/>
  <c r="N306" i="3"/>
  <c r="N300" i="3"/>
  <c r="N296" i="3"/>
  <c r="N323" i="3"/>
  <c r="N325" i="3"/>
  <c r="N297" i="3"/>
  <c r="N321" i="3"/>
  <c r="N311" i="3"/>
  <c r="N307" i="3"/>
  <c r="N298" i="3"/>
  <c r="N318" i="3"/>
  <c r="N294" i="3"/>
  <c r="N319" i="3"/>
  <c r="N313" i="3"/>
  <c r="N303" i="3"/>
  <c r="N312" i="3"/>
  <c r="N314" i="3"/>
  <c r="N308" i="3"/>
  <c r="C35" i="3"/>
  <c r="F35" i="3" s="1"/>
  <c r="F86" i="3"/>
  <c r="E508" i="3"/>
  <c r="K508" i="3"/>
  <c r="L508" i="3" s="1"/>
  <c r="K397" i="3"/>
  <c r="L397" i="3" s="1"/>
  <c r="E397" i="3"/>
  <c r="E171" i="3"/>
  <c r="K171" i="3"/>
  <c r="L171" i="3" s="1"/>
  <c r="C28" i="3"/>
  <c r="F28" i="3" s="1"/>
  <c r="F80" i="3"/>
  <c r="E401" i="3"/>
  <c r="K401" i="3"/>
  <c r="L401" i="3" s="1"/>
  <c r="E26" i="4"/>
  <c r="E131" i="3"/>
  <c r="K131" i="3"/>
  <c r="L131" i="3" s="1"/>
  <c r="E114" i="3"/>
  <c r="K114" i="3"/>
  <c r="L114" i="3" s="1"/>
  <c r="F340" i="3"/>
  <c r="C373" i="3"/>
  <c r="E399" i="3"/>
  <c r="K399" i="3"/>
  <c r="L399" i="3" s="1"/>
  <c r="N79" i="3"/>
  <c r="E25" i="4"/>
  <c r="O147" i="1"/>
  <c r="O141" i="1"/>
  <c r="O153" i="1"/>
  <c r="O149" i="1"/>
  <c r="O134" i="1"/>
  <c r="O140" i="1"/>
  <c r="O130" i="1"/>
  <c r="O161" i="1"/>
  <c r="O154" i="1"/>
  <c r="O151" i="1"/>
  <c r="O159" i="1"/>
  <c r="O136" i="1"/>
  <c r="O144" i="1"/>
  <c r="O146" i="1"/>
  <c r="O143" i="1"/>
  <c r="O155" i="1"/>
  <c r="O139" i="1"/>
  <c r="O142" i="1"/>
  <c r="O148" i="1"/>
  <c r="O133" i="1"/>
  <c r="O132" i="1"/>
  <c r="O160" i="1"/>
  <c r="O135" i="1"/>
  <c r="O137" i="1"/>
  <c r="O157" i="1"/>
  <c r="O131" i="1"/>
  <c r="O152" i="1"/>
  <c r="O156" i="1"/>
  <c r="O138" i="1"/>
  <c r="O158" i="1"/>
  <c r="O150" i="1"/>
  <c r="O145" i="1"/>
  <c r="C36" i="3"/>
  <c r="F36" i="3" s="1"/>
  <c r="F88" i="3"/>
  <c r="K303" i="3"/>
  <c r="L303" i="3" s="1"/>
  <c r="E303" i="3"/>
  <c r="E353" i="3"/>
  <c r="K353" i="3"/>
  <c r="L353" i="3" s="1"/>
  <c r="K557" i="3"/>
  <c r="L557" i="3" s="1"/>
  <c r="E557" i="3"/>
  <c r="K461" i="3"/>
  <c r="L461" i="3" s="1"/>
  <c r="E461" i="3"/>
  <c r="F526" i="3"/>
  <c r="C559" i="3"/>
  <c r="F76" i="3"/>
  <c r="C25" i="3"/>
  <c r="F25" i="3" s="1"/>
  <c r="E592" i="3"/>
  <c r="K592" i="3"/>
  <c r="L592" i="3" s="1"/>
  <c r="K270" i="3"/>
  <c r="L270" i="3" s="1"/>
  <c r="E578" i="3"/>
  <c r="K578" i="3"/>
  <c r="L578" i="3" s="1"/>
  <c r="N83" i="3"/>
  <c r="E359" i="3"/>
  <c r="K359" i="3"/>
  <c r="L359" i="3" s="1"/>
  <c r="K260" i="3"/>
  <c r="L260" i="3" s="1"/>
  <c r="I16" i="3"/>
  <c r="K558" i="3"/>
  <c r="L558" i="3" s="1"/>
  <c r="E558" i="3"/>
  <c r="E406" i="3"/>
  <c r="K406" i="3"/>
  <c r="L406" i="3" s="1"/>
  <c r="E410" i="3"/>
  <c r="K410" i="3"/>
  <c r="L410" i="3" s="1"/>
  <c r="K547" i="3"/>
  <c r="L547" i="3" s="1"/>
  <c r="E547" i="3"/>
  <c r="K248" i="3"/>
  <c r="L248" i="3" s="1"/>
  <c r="I19" i="3"/>
  <c r="N72" i="3"/>
  <c r="K483" i="3"/>
  <c r="L483" i="3" s="1"/>
  <c r="E483" i="3"/>
  <c r="N63" i="3"/>
  <c r="K272" i="3"/>
  <c r="L272" i="3" s="1"/>
  <c r="E492" i="3"/>
  <c r="K492" i="3"/>
  <c r="L492" i="3" s="1"/>
  <c r="N65" i="3"/>
  <c r="N74" i="3"/>
  <c r="E552" i="3"/>
  <c r="K552" i="3"/>
  <c r="L552" i="3" s="1"/>
  <c r="E203" i="3"/>
  <c r="K203" i="3"/>
  <c r="L203" i="3" s="1"/>
  <c r="N71" i="3"/>
  <c r="N84" i="3"/>
  <c r="E361" i="3"/>
  <c r="K361" i="3"/>
  <c r="L361" i="3" s="1"/>
  <c r="E158" i="3"/>
  <c r="K158" i="3"/>
  <c r="L158" i="3" s="1"/>
  <c r="K296" i="3"/>
  <c r="L296" i="3" s="1"/>
  <c r="E296" i="3"/>
  <c r="S26" i="9"/>
  <c r="E135" i="3"/>
  <c r="K135" i="3"/>
  <c r="L135" i="3" s="1"/>
  <c r="F579" i="4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A29" i="1"/>
  <c r="E212" i="3"/>
  <c r="K212" i="3"/>
  <c r="L212" i="3" s="1"/>
  <c r="E357" i="3"/>
  <c r="K357" i="3"/>
  <c r="L357" i="3" s="1"/>
  <c r="D559" i="3"/>
  <c r="F73" i="3"/>
  <c r="C21" i="3"/>
  <c r="F21" i="3" s="1"/>
  <c r="K362" i="3"/>
  <c r="L362" i="3" s="1"/>
  <c r="E362" i="3"/>
  <c r="E20" i="4"/>
  <c r="N90" i="3"/>
  <c r="K178" i="3"/>
  <c r="L178" i="3" s="1"/>
  <c r="E178" i="3"/>
  <c r="F83" i="3"/>
  <c r="C31" i="3"/>
  <c r="K414" i="3"/>
  <c r="L414" i="3" s="1"/>
  <c r="E414" i="3"/>
  <c r="A32" i="1"/>
  <c r="C582" i="5"/>
  <c r="E549" i="3"/>
  <c r="K549" i="3"/>
  <c r="L549" i="3" s="1"/>
  <c r="F434" i="3"/>
  <c r="C467" i="3"/>
  <c r="E346" i="3"/>
  <c r="K346" i="3"/>
  <c r="L346" i="3" s="1"/>
  <c r="C26" i="3"/>
  <c r="F77" i="3"/>
  <c r="E122" i="3"/>
  <c r="K122" i="3"/>
  <c r="L122" i="3" s="1"/>
  <c r="E37" i="4"/>
  <c r="C420" i="3"/>
  <c r="F387" i="3"/>
  <c r="A40" i="1"/>
  <c r="S17" i="9"/>
  <c r="E598" i="3"/>
  <c r="K598" i="3"/>
  <c r="L598" i="3" s="1"/>
  <c r="K437" i="3"/>
  <c r="L437" i="3" s="1"/>
  <c r="E437" i="3"/>
  <c r="F92" i="3"/>
  <c r="C41" i="3"/>
  <c r="F41" i="3" s="1"/>
  <c r="N68" i="3"/>
  <c r="O250" i="1"/>
  <c r="O279" i="1"/>
  <c r="O254" i="1"/>
  <c r="O270" i="1"/>
  <c r="O264" i="1"/>
  <c r="O272" i="1"/>
  <c r="O268" i="1"/>
  <c r="O257" i="1"/>
  <c r="O261" i="1"/>
  <c r="O256" i="1"/>
  <c r="O274" i="1"/>
  <c r="O265" i="1"/>
  <c r="O267" i="1"/>
  <c r="O275" i="1"/>
  <c r="O259" i="1"/>
  <c r="O276" i="1"/>
  <c r="O258" i="1"/>
  <c r="O263" i="1"/>
  <c r="O277" i="1"/>
  <c r="O251" i="1"/>
  <c r="O255" i="1"/>
  <c r="O280" i="1"/>
  <c r="O281" i="1"/>
  <c r="O266" i="1"/>
  <c r="O252" i="1"/>
  <c r="O273" i="1"/>
  <c r="O278" i="1"/>
  <c r="O271" i="1"/>
  <c r="O282" i="1"/>
  <c r="O253" i="1"/>
  <c r="O262" i="1"/>
  <c r="O260" i="1"/>
  <c r="O269" i="1"/>
  <c r="N153" i="3"/>
  <c r="N176" i="3"/>
  <c r="N156" i="3"/>
  <c r="N178" i="3"/>
  <c r="N165" i="3"/>
  <c r="N161" i="3"/>
  <c r="N181" i="3"/>
  <c r="N159" i="3"/>
  <c r="N170" i="3"/>
  <c r="N160" i="3"/>
  <c r="N183" i="3"/>
  <c r="N154" i="3"/>
  <c r="N167" i="3"/>
  <c r="N162" i="3"/>
  <c r="N171" i="3"/>
  <c r="N164" i="3"/>
  <c r="N166" i="3"/>
  <c r="N177" i="3"/>
  <c r="N155" i="3"/>
  <c r="N158" i="3"/>
  <c r="N174" i="3"/>
  <c r="N168" i="3"/>
  <c r="N184" i="3"/>
  <c r="N163" i="3"/>
  <c r="N169" i="3"/>
  <c r="N157" i="3"/>
  <c r="N182" i="3"/>
  <c r="N179" i="3"/>
  <c r="N180" i="3"/>
  <c r="N173" i="3"/>
  <c r="N185" i="3"/>
  <c r="N172" i="3"/>
  <c r="N175" i="3"/>
  <c r="O321" i="1"/>
  <c r="O314" i="1"/>
  <c r="O322" i="1"/>
  <c r="O323" i="1"/>
  <c r="O316" i="1"/>
  <c r="O325" i="1"/>
  <c r="O341" i="1"/>
  <c r="O339" i="1"/>
  <c r="O343" i="1"/>
  <c r="O337" i="1"/>
  <c r="O334" i="1"/>
  <c r="O319" i="1"/>
  <c r="O317" i="1"/>
  <c r="O312" i="1"/>
  <c r="O313" i="1"/>
  <c r="O315" i="1"/>
  <c r="O342" i="1"/>
  <c r="O338" i="1"/>
  <c r="O329" i="1"/>
  <c r="O318" i="1"/>
  <c r="O331" i="1"/>
  <c r="O335" i="1"/>
  <c r="O332" i="1"/>
  <c r="O320" i="1"/>
  <c r="O333" i="1"/>
  <c r="O340" i="1"/>
  <c r="O336" i="1"/>
  <c r="O326" i="1"/>
  <c r="O328" i="1"/>
  <c r="O324" i="1"/>
  <c r="O330" i="1"/>
  <c r="F78" i="3"/>
  <c r="C27" i="3"/>
  <c r="F27" i="3" s="1"/>
  <c r="E575" i="3"/>
  <c r="K575" i="3"/>
  <c r="L575" i="3" s="1"/>
  <c r="C513" i="3"/>
  <c r="F480" i="3"/>
  <c r="F71" i="3"/>
  <c r="C20" i="3"/>
  <c r="F20" i="3" s="1"/>
  <c r="E454" i="3"/>
  <c r="K454" i="3"/>
  <c r="L454" i="3" s="1"/>
  <c r="E124" i="3"/>
  <c r="K124" i="3"/>
  <c r="L124" i="3" s="1"/>
  <c r="F67" i="3"/>
  <c r="C15" i="3"/>
  <c r="F15" i="3" s="1"/>
  <c r="E366" i="3"/>
  <c r="K366" i="3"/>
  <c r="L366" i="3" s="1"/>
  <c r="N64" i="3"/>
  <c r="K355" i="3"/>
  <c r="L355" i="3" s="1"/>
  <c r="E355" i="3"/>
  <c r="N358" i="3"/>
  <c r="N359" i="3"/>
  <c r="N363" i="3"/>
  <c r="N371" i="3"/>
  <c r="N362" i="3"/>
  <c r="N370" i="3"/>
  <c r="N346" i="3"/>
  <c r="N350" i="3"/>
  <c r="N342" i="3"/>
  <c r="N344" i="3"/>
  <c r="N360" i="3"/>
  <c r="N341" i="3"/>
  <c r="N348" i="3"/>
  <c r="N365" i="3"/>
  <c r="N367" i="3"/>
  <c r="N352" i="3"/>
  <c r="N364" i="3"/>
  <c r="N349" i="3"/>
  <c r="N361" i="3"/>
  <c r="N366" i="3"/>
  <c r="N355" i="3"/>
  <c r="N343" i="3"/>
  <c r="N368" i="3"/>
  <c r="N345" i="3"/>
  <c r="N347" i="3"/>
  <c r="N354" i="3"/>
  <c r="N353" i="3"/>
  <c r="N369" i="3"/>
  <c r="N372" i="3"/>
  <c r="N356" i="3"/>
  <c r="N357" i="3"/>
  <c r="N351" i="3"/>
  <c r="E436" i="3"/>
  <c r="K436" i="3"/>
  <c r="L436" i="3" s="1"/>
  <c r="E448" i="3"/>
  <c r="K448" i="3"/>
  <c r="L448" i="3" s="1"/>
  <c r="K209" i="3"/>
  <c r="L209" i="3" s="1"/>
  <c r="E209" i="3"/>
  <c r="K311" i="3"/>
  <c r="L311" i="3" s="1"/>
  <c r="E311" i="3"/>
  <c r="S19" i="9"/>
  <c r="K256" i="3"/>
  <c r="L256" i="3" s="1"/>
  <c r="K356" i="3"/>
  <c r="L356" i="3" s="1"/>
  <c r="E356" i="3"/>
  <c r="K185" i="3"/>
  <c r="L185" i="3" s="1"/>
  <c r="E185" i="3"/>
  <c r="E585" i="3"/>
  <c r="K585" i="3"/>
  <c r="L585" i="3" s="1"/>
  <c r="K157" i="3"/>
  <c r="L157" i="3" s="1"/>
  <c r="E157" i="3"/>
  <c r="E398" i="3"/>
  <c r="K398" i="3"/>
  <c r="L398" i="3" s="1"/>
  <c r="F201" i="4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N550" i="3"/>
  <c r="N536" i="3"/>
  <c r="N555" i="3"/>
  <c r="N558" i="3"/>
  <c r="N528" i="3"/>
  <c r="N539" i="3"/>
  <c r="N540" i="3"/>
  <c r="N545" i="3"/>
  <c r="N541" i="3"/>
  <c r="N527" i="3"/>
  <c r="N549" i="3"/>
  <c r="N547" i="3"/>
  <c r="N553" i="3"/>
  <c r="N556" i="3"/>
  <c r="N531" i="3"/>
  <c r="N538" i="3"/>
  <c r="N552" i="3"/>
  <c r="N534" i="3"/>
  <c r="N544" i="3"/>
  <c r="N530" i="3"/>
  <c r="N532" i="3"/>
  <c r="N529" i="3"/>
  <c r="N554" i="3"/>
  <c r="N543" i="3"/>
  <c r="N551" i="3"/>
  <c r="N537" i="3"/>
  <c r="N533" i="3"/>
  <c r="N546" i="3"/>
  <c r="N557" i="3"/>
  <c r="N535" i="3"/>
  <c r="N69" i="3"/>
  <c r="T46" i="5"/>
  <c r="E411" i="3"/>
  <c r="K411" i="3"/>
  <c r="L411" i="3" s="1"/>
  <c r="K574" i="3"/>
  <c r="L574" i="3" s="1"/>
  <c r="E574" i="3"/>
  <c r="E156" i="3"/>
  <c r="K156" i="3"/>
  <c r="L156" i="3" s="1"/>
  <c r="AI46" i="5"/>
  <c r="D31" i="3"/>
  <c r="C44" i="5"/>
  <c r="E36" i="4"/>
  <c r="K254" i="3"/>
  <c r="L254" i="3" s="1"/>
  <c r="K464" i="3"/>
  <c r="L464" i="3" s="1"/>
  <c r="E464" i="3"/>
  <c r="C23" i="3"/>
  <c r="F23" i="3" s="1"/>
  <c r="F72" i="3"/>
  <c r="K348" i="3"/>
  <c r="L348" i="3" s="1"/>
  <c r="E348" i="3"/>
  <c r="S20" i="9"/>
  <c r="S10" i="9"/>
  <c r="D26" i="3"/>
  <c r="K580" i="3"/>
  <c r="L580" i="3" s="1"/>
  <c r="E580" i="3"/>
  <c r="E455" i="3"/>
  <c r="K455" i="3"/>
  <c r="L455" i="3" s="1"/>
  <c r="E9" i="4"/>
  <c r="N387" i="3"/>
  <c r="N416" i="3"/>
  <c r="N417" i="3"/>
  <c r="N400" i="3"/>
  <c r="N392" i="3"/>
  <c r="N403" i="3"/>
  <c r="N391" i="3"/>
  <c r="N396" i="3"/>
  <c r="N411" i="3"/>
  <c r="N412" i="3"/>
  <c r="N393" i="3"/>
  <c r="N390" i="3"/>
  <c r="N413" i="3"/>
  <c r="N394" i="3"/>
  <c r="N407" i="3"/>
  <c r="N418" i="3"/>
  <c r="N397" i="3"/>
  <c r="N406" i="3"/>
  <c r="N410" i="3"/>
  <c r="N388" i="3"/>
  <c r="N402" i="3"/>
  <c r="N404" i="3"/>
  <c r="N415" i="3"/>
  <c r="N409" i="3"/>
  <c r="N401" i="3"/>
  <c r="N399" i="3"/>
  <c r="N389" i="3"/>
  <c r="N395" i="3"/>
  <c r="N398" i="3"/>
  <c r="N419" i="3"/>
  <c r="N414" i="3"/>
  <c r="N405" i="3"/>
  <c r="N408" i="3"/>
  <c r="A37" i="1"/>
  <c r="A36" i="1"/>
  <c r="K154" i="3"/>
  <c r="L154" i="3" s="1"/>
  <c r="E154" i="3"/>
  <c r="O431" i="1"/>
  <c r="F60" i="3"/>
  <c r="C93" i="3"/>
  <c r="C9" i="3"/>
  <c r="N255" i="3"/>
  <c r="N270" i="3"/>
  <c r="N263" i="3"/>
  <c r="N271" i="3"/>
  <c r="N260" i="3"/>
  <c r="N266" i="3"/>
  <c r="N264" i="3"/>
  <c r="N247" i="3"/>
  <c r="N269" i="3"/>
  <c r="N249" i="3"/>
  <c r="N254" i="3"/>
  <c r="N253" i="3"/>
  <c r="N248" i="3"/>
  <c r="N268" i="3"/>
  <c r="N272" i="3"/>
  <c r="N262" i="3"/>
  <c r="N277" i="3"/>
  <c r="N250" i="3"/>
  <c r="N276" i="3"/>
  <c r="N273" i="3"/>
  <c r="N251" i="3"/>
  <c r="N267" i="3"/>
  <c r="N274" i="3"/>
  <c r="N278" i="3"/>
  <c r="N261" i="3"/>
  <c r="N257" i="3"/>
  <c r="N265" i="3"/>
  <c r="N258" i="3"/>
  <c r="N256" i="3"/>
  <c r="N259" i="3"/>
  <c r="N275" i="3"/>
  <c r="N252" i="3"/>
  <c r="E345" i="3"/>
  <c r="K345" i="3"/>
  <c r="L345" i="3" s="1"/>
  <c r="K257" i="3"/>
  <c r="L257" i="3" s="1"/>
  <c r="E174" i="3"/>
  <c r="K174" i="3"/>
  <c r="L174" i="3" s="1"/>
  <c r="K604" i="3"/>
  <c r="L604" i="3" s="1"/>
  <c r="E604" i="3"/>
  <c r="E440" i="3"/>
  <c r="K440" i="3"/>
  <c r="L440" i="3" s="1"/>
  <c r="E307" i="3"/>
  <c r="K307" i="3"/>
  <c r="L307" i="3" s="1"/>
  <c r="F79" i="3"/>
  <c r="C29" i="3"/>
  <c r="F29" i="3" s="1"/>
  <c r="E594" i="3"/>
  <c r="K594" i="3"/>
  <c r="L594" i="3" s="1"/>
  <c r="K450" i="3"/>
  <c r="L450" i="3" s="1"/>
  <c r="E450" i="3"/>
  <c r="K602" i="3"/>
  <c r="L602" i="3" s="1"/>
  <c r="E602" i="3"/>
  <c r="E173" i="3"/>
  <c r="K173" i="3"/>
  <c r="L173" i="3" s="1"/>
  <c r="E206" i="3"/>
  <c r="K206" i="3"/>
  <c r="L206" i="3" s="1"/>
  <c r="N62" i="3"/>
  <c r="F69" i="3"/>
  <c r="C18" i="3"/>
  <c r="F18" i="3" s="1"/>
  <c r="E132" i="3"/>
  <c r="K132" i="3"/>
  <c r="L132" i="3" s="1"/>
  <c r="N75" i="3"/>
  <c r="E439" i="3"/>
  <c r="K439" i="3"/>
  <c r="L439" i="3" s="1"/>
  <c r="F542" i="3"/>
  <c r="N85" i="3"/>
  <c r="N70" i="3"/>
  <c r="E136" i="3"/>
  <c r="K136" i="3"/>
  <c r="L136" i="3" s="1"/>
  <c r="K255" i="3"/>
  <c r="L255" i="3" s="1"/>
  <c r="K249" i="3"/>
  <c r="L249" i="3" s="1"/>
  <c r="N91" i="3"/>
  <c r="E589" i="3"/>
  <c r="K589" i="3"/>
  <c r="L589" i="3" s="1"/>
  <c r="K170" i="3"/>
  <c r="L170" i="3" s="1"/>
  <c r="E170" i="3"/>
  <c r="F63" i="3"/>
  <c r="C12" i="3"/>
  <c r="F12" i="3" s="1"/>
  <c r="F66" i="3"/>
  <c r="C16" i="3"/>
  <c r="F16" i="3" s="1"/>
  <c r="K306" i="3"/>
  <c r="L306" i="3" s="1"/>
  <c r="E306" i="3"/>
  <c r="E257" i="3" l="1"/>
  <c r="E255" i="3"/>
  <c r="E252" i="3"/>
  <c r="E248" i="3"/>
  <c r="E251" i="3"/>
  <c r="E258" i="3"/>
  <c r="E272" i="3"/>
  <c r="E224" i="3"/>
  <c r="F8" i="4"/>
  <c r="E250" i="3"/>
  <c r="E249" i="3"/>
  <c r="E254" i="3"/>
  <c r="E256" i="3"/>
  <c r="E270" i="3"/>
  <c r="E213" i="3"/>
  <c r="E223" i="3"/>
  <c r="E40" i="4"/>
  <c r="L29" i="8"/>
  <c r="F29" i="8"/>
  <c r="K29" i="8"/>
  <c r="E29" i="8"/>
  <c r="G29" i="8"/>
  <c r="E168" i="3"/>
  <c r="N467" i="3"/>
  <c r="O370" i="1"/>
  <c r="O310" i="1"/>
  <c r="N373" i="3"/>
  <c r="E172" i="3"/>
  <c r="N279" i="3"/>
  <c r="N326" i="3"/>
  <c r="E202" i="3"/>
  <c r="E200" i="3"/>
  <c r="E228" i="3"/>
  <c r="E182" i="3"/>
  <c r="E180" i="3"/>
  <c r="O68" i="1"/>
  <c r="E169" i="3"/>
  <c r="O128" i="1"/>
  <c r="O675" i="1"/>
  <c r="E177" i="3"/>
  <c r="K20" i="3"/>
  <c r="L20" i="3" s="1"/>
  <c r="E78" i="3"/>
  <c r="K78" i="3"/>
  <c r="L78" i="3" s="1"/>
  <c r="F420" i="3"/>
  <c r="M387" i="3" s="1"/>
  <c r="E387" i="3"/>
  <c r="K387" i="3"/>
  <c r="L387" i="3" s="1"/>
  <c r="K21" i="3"/>
  <c r="L21" i="3" s="1"/>
  <c r="E76" i="3"/>
  <c r="K76" i="3"/>
  <c r="L76" i="3" s="1"/>
  <c r="K36" i="3"/>
  <c r="L36" i="3" s="1"/>
  <c r="D43" i="3"/>
  <c r="K32" i="3"/>
  <c r="L32" i="3" s="1"/>
  <c r="E81" i="3"/>
  <c r="K81" i="3"/>
  <c r="L81" i="3" s="1"/>
  <c r="C12" i="6"/>
  <c r="K11" i="3"/>
  <c r="L11" i="3" s="1"/>
  <c r="I29" i="8"/>
  <c r="E214" i="3"/>
  <c r="D29" i="8"/>
  <c r="E162" i="3"/>
  <c r="K37" i="3"/>
  <c r="L37" i="3" s="1"/>
  <c r="E85" i="3"/>
  <c r="K85" i="3"/>
  <c r="L85" i="3" s="1"/>
  <c r="E64" i="3"/>
  <c r="K64" i="3"/>
  <c r="L64" i="3" s="1"/>
  <c r="E65" i="3"/>
  <c r="K65" i="3"/>
  <c r="L65" i="3" s="1"/>
  <c r="C19" i="6"/>
  <c r="K18" i="3"/>
  <c r="L18" i="3" s="1"/>
  <c r="C43" i="3"/>
  <c r="F9" i="3"/>
  <c r="E72" i="3"/>
  <c r="K72" i="3"/>
  <c r="L72" i="3" s="1"/>
  <c r="E67" i="3"/>
  <c r="K67" i="3"/>
  <c r="L67" i="3" s="1"/>
  <c r="E71" i="3"/>
  <c r="K71" i="3"/>
  <c r="L71" i="3" s="1"/>
  <c r="E73" i="3"/>
  <c r="K73" i="3"/>
  <c r="L73" i="3" s="1"/>
  <c r="E82" i="3"/>
  <c r="K82" i="3"/>
  <c r="L82" i="3" s="1"/>
  <c r="O553" i="1"/>
  <c r="E68" i="3"/>
  <c r="K68" i="3"/>
  <c r="L68" i="3" s="1"/>
  <c r="K30" i="3"/>
  <c r="L30" i="3" s="1"/>
  <c r="E572" i="3"/>
  <c r="F605" i="3"/>
  <c r="M572" i="3" s="1"/>
  <c r="K572" i="3"/>
  <c r="O25" i="1"/>
  <c r="O17" i="1"/>
  <c r="O23" i="1"/>
  <c r="O28" i="1"/>
  <c r="O10" i="1"/>
  <c r="O12" i="1"/>
  <c r="O21" i="1"/>
  <c r="O24" i="1"/>
  <c r="O39" i="1"/>
  <c r="O38" i="1"/>
  <c r="O30" i="1"/>
  <c r="O36" i="1"/>
  <c r="O37" i="1"/>
  <c r="O14" i="1"/>
  <c r="O34" i="1"/>
  <c r="O19" i="1"/>
  <c r="O11" i="1"/>
  <c r="O40" i="1"/>
  <c r="O32" i="1"/>
  <c r="O29" i="1"/>
  <c r="O15" i="1"/>
  <c r="O31" i="1"/>
  <c r="O27" i="1"/>
  <c r="O13" i="1"/>
  <c r="O33" i="1"/>
  <c r="O26" i="1"/>
  <c r="O16" i="1"/>
  <c r="O35" i="1"/>
  <c r="O18" i="1"/>
  <c r="O22" i="1"/>
  <c r="O20" i="1"/>
  <c r="O41" i="1"/>
  <c r="E106" i="3"/>
  <c r="F139" i="3"/>
  <c r="M106" i="3" s="1"/>
  <c r="E120" i="3"/>
  <c r="E118" i="3"/>
  <c r="E111" i="3"/>
  <c r="K106" i="3"/>
  <c r="L106" i="3" s="1"/>
  <c r="E109" i="3"/>
  <c r="E113" i="3"/>
  <c r="E128" i="3"/>
  <c r="E137" i="3"/>
  <c r="E119" i="3"/>
  <c r="E133" i="3"/>
  <c r="E108" i="3"/>
  <c r="E126" i="3"/>
  <c r="E116" i="3"/>
  <c r="E112" i="3"/>
  <c r="E121" i="3"/>
  <c r="E107" i="3"/>
  <c r="E134" i="3"/>
  <c r="E130" i="3"/>
  <c r="E123" i="3"/>
  <c r="E87" i="3"/>
  <c r="K87" i="3"/>
  <c r="L87" i="3" s="1"/>
  <c r="E217" i="3"/>
  <c r="K34" i="3"/>
  <c r="L34" i="3" s="1"/>
  <c r="C15" i="6"/>
  <c r="K14" i="3"/>
  <c r="L14" i="3" s="1"/>
  <c r="K13" i="3"/>
  <c r="L13" i="3" s="1"/>
  <c r="C14" i="6"/>
  <c r="K15" i="3"/>
  <c r="L15" i="3" s="1"/>
  <c r="C16" i="6"/>
  <c r="E542" i="3"/>
  <c r="K542" i="3"/>
  <c r="L542" i="3" s="1"/>
  <c r="E69" i="3"/>
  <c r="K69" i="3"/>
  <c r="L69" i="3" s="1"/>
  <c r="K23" i="3"/>
  <c r="L23" i="3" s="1"/>
  <c r="F513" i="3"/>
  <c r="M480" i="3" s="1"/>
  <c r="E480" i="3"/>
  <c r="K480" i="3"/>
  <c r="L480" i="3" s="1"/>
  <c r="N186" i="3"/>
  <c r="E526" i="3"/>
  <c r="F559" i="3"/>
  <c r="M542" i="3" s="1"/>
  <c r="K526" i="3"/>
  <c r="L526" i="3" s="1"/>
  <c r="K17" i="3"/>
  <c r="L17" i="3" s="1"/>
  <c r="C18" i="6"/>
  <c r="O188" i="1"/>
  <c r="E293" i="3"/>
  <c r="F326" i="3"/>
  <c r="M293" i="3" s="1"/>
  <c r="K293" i="3"/>
  <c r="L293" i="3" s="1"/>
  <c r="E91" i="3"/>
  <c r="K91" i="3"/>
  <c r="L91" i="3" s="1"/>
  <c r="E16" i="6"/>
  <c r="F16" i="6" s="1"/>
  <c r="E10" i="6"/>
  <c r="F10" i="6" s="1"/>
  <c r="E13" i="6"/>
  <c r="E17" i="6"/>
  <c r="E11" i="6"/>
  <c r="F11" i="6" s="1"/>
  <c r="E19" i="6"/>
  <c r="E12" i="6"/>
  <c r="E15" i="6"/>
  <c r="E18" i="6"/>
  <c r="F18" i="6" s="1"/>
  <c r="E14" i="6"/>
  <c r="F14" i="6" s="1"/>
  <c r="N605" i="3"/>
  <c r="E229" i="3"/>
  <c r="C17" i="6"/>
  <c r="K16" i="3"/>
  <c r="L16" i="3" s="1"/>
  <c r="O249" i="1"/>
  <c r="E80" i="3"/>
  <c r="K80" i="3"/>
  <c r="L80" i="3" s="1"/>
  <c r="M29" i="8"/>
  <c r="K39" i="3"/>
  <c r="L39" i="3" s="1"/>
  <c r="N559" i="3"/>
  <c r="O735" i="1"/>
  <c r="N513" i="3"/>
  <c r="E246" i="3"/>
  <c r="F279" i="3"/>
  <c r="M246" i="3" s="1"/>
  <c r="E264" i="3"/>
  <c r="E277" i="3"/>
  <c r="E265" i="3"/>
  <c r="E273" i="3"/>
  <c r="E271" i="3"/>
  <c r="E269" i="3"/>
  <c r="E267" i="3"/>
  <c r="K246" i="3"/>
  <c r="L246" i="3" s="1"/>
  <c r="E253" i="3"/>
  <c r="E247" i="3"/>
  <c r="E261" i="3"/>
  <c r="E274" i="3"/>
  <c r="E259" i="3"/>
  <c r="E262" i="3"/>
  <c r="E276" i="3"/>
  <c r="E275" i="3"/>
  <c r="E263" i="3"/>
  <c r="E266" i="3"/>
  <c r="E268" i="3"/>
  <c r="S14" i="9"/>
  <c r="E84" i="3"/>
  <c r="M84" i="3"/>
  <c r="K84" i="3"/>
  <c r="L84" i="3" s="1"/>
  <c r="K29" i="3"/>
  <c r="L29" i="3" s="1"/>
  <c r="E60" i="3"/>
  <c r="F93" i="3"/>
  <c r="M78" i="3" s="1"/>
  <c r="K60" i="3"/>
  <c r="L60" i="3" s="1"/>
  <c r="N420" i="3"/>
  <c r="E66" i="3"/>
  <c r="M66" i="3"/>
  <c r="K66" i="3"/>
  <c r="L66" i="3" s="1"/>
  <c r="E79" i="3"/>
  <c r="M79" i="3"/>
  <c r="K79" i="3"/>
  <c r="L79" i="3" s="1"/>
  <c r="E434" i="3"/>
  <c r="F467" i="3"/>
  <c r="K434" i="3"/>
  <c r="K28" i="3"/>
  <c r="L28" i="3" s="1"/>
  <c r="N9" i="3"/>
  <c r="N17" i="3"/>
  <c r="N26" i="3"/>
  <c r="N41" i="3"/>
  <c r="N38" i="3"/>
  <c r="N24" i="3"/>
  <c r="N20" i="3"/>
  <c r="N22" i="3"/>
  <c r="N34" i="3"/>
  <c r="N32" i="3"/>
  <c r="N25" i="3"/>
  <c r="N31" i="3"/>
  <c r="N18" i="3"/>
  <c r="N33" i="3"/>
  <c r="N15" i="3"/>
  <c r="N36" i="3"/>
  <c r="N30" i="3"/>
  <c r="N37" i="3"/>
  <c r="N23" i="3"/>
  <c r="N19" i="3"/>
  <c r="N16" i="3"/>
  <c r="N10" i="3"/>
  <c r="N28" i="3"/>
  <c r="N35" i="3"/>
  <c r="N11" i="3"/>
  <c r="N39" i="3"/>
  <c r="N14" i="3"/>
  <c r="N13" i="3"/>
  <c r="N40" i="3"/>
  <c r="N21" i="3"/>
  <c r="N29" i="3"/>
  <c r="N12" i="3"/>
  <c r="N27" i="3"/>
  <c r="N93" i="3"/>
  <c r="E138" i="3"/>
  <c r="E89" i="3"/>
  <c r="M89" i="3"/>
  <c r="K89" i="3"/>
  <c r="L89" i="3" s="1"/>
  <c r="E110" i="3"/>
  <c r="E129" i="3"/>
  <c r="K33" i="3"/>
  <c r="L33" i="3" s="1"/>
  <c r="C13" i="6"/>
  <c r="K12" i="3"/>
  <c r="L12" i="3" s="1"/>
  <c r="F31" i="3"/>
  <c r="E86" i="3"/>
  <c r="M86" i="3"/>
  <c r="K86" i="3"/>
  <c r="L86" i="3" s="1"/>
  <c r="K38" i="3"/>
  <c r="L38" i="3" s="1"/>
  <c r="K24" i="3"/>
  <c r="L24" i="3" s="1"/>
  <c r="C46" i="5"/>
  <c r="E153" i="3"/>
  <c r="F186" i="3"/>
  <c r="M153" i="3" s="1"/>
  <c r="E176" i="3"/>
  <c r="E175" i="3"/>
  <c r="E167" i="3"/>
  <c r="E183" i="3"/>
  <c r="E181" i="3"/>
  <c r="E179" i="3"/>
  <c r="E164" i="3"/>
  <c r="K153" i="3"/>
  <c r="L153" i="3" s="1"/>
  <c r="E160" i="3"/>
  <c r="E166" i="3"/>
  <c r="E165" i="3"/>
  <c r="E159" i="3"/>
  <c r="E184" i="3"/>
  <c r="E155" i="3"/>
  <c r="E90" i="3"/>
  <c r="M90" i="3"/>
  <c r="K90" i="3"/>
  <c r="L90" i="3" s="1"/>
  <c r="E163" i="3"/>
  <c r="E548" i="3"/>
  <c r="M548" i="3"/>
  <c r="K548" i="3"/>
  <c r="L548" i="3" s="1"/>
  <c r="K22" i="3"/>
  <c r="L22" i="3" s="1"/>
  <c r="E63" i="3"/>
  <c r="M63" i="3"/>
  <c r="K63" i="3"/>
  <c r="L63" i="3" s="1"/>
  <c r="K41" i="3"/>
  <c r="L41" i="3" s="1"/>
  <c r="E77" i="3"/>
  <c r="M77" i="3"/>
  <c r="K77" i="3"/>
  <c r="L77" i="3" s="1"/>
  <c r="E83" i="3"/>
  <c r="M83" i="3"/>
  <c r="K83" i="3"/>
  <c r="L83" i="3" s="1"/>
  <c r="K35" i="3"/>
  <c r="L35" i="3" s="1"/>
  <c r="O492" i="1"/>
  <c r="K10" i="3"/>
  <c r="L10" i="3" s="1"/>
  <c r="C11" i="6"/>
  <c r="G11" i="6" s="1"/>
  <c r="E70" i="3"/>
  <c r="M70" i="3"/>
  <c r="K70" i="3"/>
  <c r="L70" i="3" s="1"/>
  <c r="E75" i="3"/>
  <c r="M75" i="3"/>
  <c r="K75" i="3"/>
  <c r="L75" i="3" s="1"/>
  <c r="E199" i="3"/>
  <c r="F232" i="3"/>
  <c r="M199" i="3" s="1"/>
  <c r="E218" i="3"/>
  <c r="E227" i="3"/>
  <c r="E221" i="3"/>
  <c r="E215" i="3"/>
  <c r="E205" i="3"/>
  <c r="E201" i="3"/>
  <c r="K199" i="3"/>
  <c r="L199" i="3" s="1"/>
  <c r="E210" i="3"/>
  <c r="E231" i="3"/>
  <c r="E222" i="3"/>
  <c r="E208" i="3"/>
  <c r="E230" i="3"/>
  <c r="E219" i="3"/>
  <c r="E226" i="3"/>
  <c r="E225" i="3"/>
  <c r="E220" i="3"/>
  <c r="E207" i="3"/>
  <c r="E127" i="3"/>
  <c r="K40" i="3"/>
  <c r="L40" i="3" s="1"/>
  <c r="E74" i="3"/>
  <c r="M74" i="3"/>
  <c r="K74" i="3"/>
  <c r="L74" i="3" s="1"/>
  <c r="K27" i="3"/>
  <c r="L27" i="3" s="1"/>
  <c r="E92" i="3"/>
  <c r="M92" i="3"/>
  <c r="K92" i="3"/>
  <c r="L92" i="3" s="1"/>
  <c r="F26" i="3"/>
  <c r="E35" i="3" s="1"/>
  <c r="K25" i="3"/>
  <c r="L25" i="3" s="1"/>
  <c r="E88" i="3"/>
  <c r="M88" i="3"/>
  <c r="K88" i="3"/>
  <c r="L88" i="3" s="1"/>
  <c r="E340" i="3"/>
  <c r="F373" i="3"/>
  <c r="K340" i="3"/>
  <c r="L340" i="3" s="1"/>
  <c r="E61" i="3"/>
  <c r="M61" i="3"/>
  <c r="K61" i="3"/>
  <c r="L61" i="3" s="1"/>
  <c r="J29" i="8"/>
  <c r="H29" i="8"/>
  <c r="E62" i="3"/>
  <c r="M62" i="3"/>
  <c r="K62" i="3"/>
  <c r="L62" i="3" s="1"/>
  <c r="C29" i="8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S40" i="9"/>
  <c r="S18" i="9"/>
  <c r="S37" i="9"/>
  <c r="S30" i="9"/>
  <c r="S24" i="9"/>
  <c r="S21" i="9"/>
  <c r="S27" i="9"/>
  <c r="S13" i="9"/>
  <c r="S11" i="9"/>
  <c r="S25" i="9"/>
  <c r="S12" i="9"/>
  <c r="S23" i="9"/>
  <c r="S34" i="9"/>
  <c r="S29" i="9"/>
  <c r="S28" i="9"/>
  <c r="S35" i="9"/>
  <c r="S36" i="9"/>
  <c r="S31" i="9"/>
  <c r="S15" i="9"/>
  <c r="S16" i="9"/>
  <c r="S22" i="9"/>
  <c r="S9" i="9"/>
  <c r="S32" i="9"/>
  <c r="S38" i="9"/>
  <c r="K19" i="3"/>
  <c r="L19" i="3" s="1"/>
  <c r="S33" i="9"/>
  <c r="E278" i="3"/>
  <c r="B29" i="8" l="1"/>
  <c r="M80" i="3"/>
  <c r="M526" i="3"/>
  <c r="E32" i="3"/>
  <c r="E25" i="3"/>
  <c r="S41" i="9"/>
  <c r="M60" i="3"/>
  <c r="E19" i="3"/>
  <c r="E16" i="3"/>
  <c r="B17" i="6" s="1"/>
  <c r="E33" i="3"/>
  <c r="E39" i="3"/>
  <c r="E14" i="3"/>
  <c r="B15" i="6" s="1"/>
  <c r="E41" i="3"/>
  <c r="O8" i="1"/>
  <c r="M65" i="3"/>
  <c r="G14" i="6"/>
  <c r="M340" i="3"/>
  <c r="M363" i="3"/>
  <c r="M372" i="3"/>
  <c r="M370" i="3"/>
  <c r="M364" i="3"/>
  <c r="M358" i="3"/>
  <c r="M350" i="3"/>
  <c r="M342" i="3"/>
  <c r="M354" i="3"/>
  <c r="M365" i="3"/>
  <c r="M344" i="3"/>
  <c r="M360" i="3"/>
  <c r="M352" i="3"/>
  <c r="K373" i="3"/>
  <c r="L373" i="3" s="1"/>
  <c r="M369" i="3"/>
  <c r="M361" i="3"/>
  <c r="M366" i="3"/>
  <c r="M348" i="3"/>
  <c r="M347" i="3"/>
  <c r="M362" i="3"/>
  <c r="M356" i="3"/>
  <c r="M345" i="3"/>
  <c r="M341" i="3"/>
  <c r="M357" i="3"/>
  <c r="M367" i="3"/>
  <c r="M371" i="3"/>
  <c r="M359" i="3"/>
  <c r="M349" i="3"/>
  <c r="M343" i="3"/>
  <c r="M353" i="3"/>
  <c r="M368" i="3"/>
  <c r="M351" i="3"/>
  <c r="M346" i="3"/>
  <c r="M355" i="3"/>
  <c r="K26" i="3"/>
  <c r="L26" i="3" s="1"/>
  <c r="E26" i="3"/>
  <c r="M220" i="3"/>
  <c r="M207" i="3"/>
  <c r="M218" i="3"/>
  <c r="M227" i="3"/>
  <c r="M221" i="3"/>
  <c r="M215" i="3"/>
  <c r="M205" i="3"/>
  <c r="M201" i="3"/>
  <c r="M210" i="3"/>
  <c r="M231" i="3"/>
  <c r="M222" i="3"/>
  <c r="M208" i="3"/>
  <c r="M230" i="3"/>
  <c r="M219" i="3"/>
  <c r="M226" i="3"/>
  <c r="M225" i="3"/>
  <c r="M214" i="3"/>
  <c r="M228" i="3"/>
  <c r="M212" i="3"/>
  <c r="M209" i="3"/>
  <c r="M211" i="3"/>
  <c r="M206" i="3"/>
  <c r="M223" i="3"/>
  <c r="M202" i="3"/>
  <c r="M204" i="3"/>
  <c r="M200" i="3"/>
  <c r="M213" i="3"/>
  <c r="M216" i="3"/>
  <c r="M203" i="3"/>
  <c r="M224" i="3"/>
  <c r="M229" i="3"/>
  <c r="K232" i="3"/>
  <c r="L232" i="3" s="1"/>
  <c r="M217" i="3"/>
  <c r="E24" i="3"/>
  <c r="E31" i="3"/>
  <c r="K31" i="3"/>
  <c r="L31" i="3" s="1"/>
  <c r="N43" i="3"/>
  <c r="M91" i="3"/>
  <c r="K93" i="3"/>
  <c r="L93" i="3" s="1"/>
  <c r="E23" i="3"/>
  <c r="E15" i="3"/>
  <c r="B16" i="6" s="1"/>
  <c r="M87" i="3"/>
  <c r="L572" i="3"/>
  <c r="K605" i="3"/>
  <c r="L605" i="3" s="1"/>
  <c r="M68" i="3"/>
  <c r="M72" i="3"/>
  <c r="G16" i="6"/>
  <c r="E10" i="3"/>
  <c r="B11" i="6" s="1"/>
  <c r="G15" i="6"/>
  <c r="F15" i="6"/>
  <c r="G18" i="6"/>
  <c r="M69" i="3"/>
  <c r="M586" i="3"/>
  <c r="M588" i="3"/>
  <c r="M584" i="3"/>
  <c r="M573" i="3"/>
  <c r="M582" i="3"/>
  <c r="M579" i="3"/>
  <c r="M599" i="3"/>
  <c r="M583" i="3"/>
  <c r="M591" i="3"/>
  <c r="M593" i="3"/>
  <c r="M601" i="3"/>
  <c r="M590" i="3"/>
  <c r="M597" i="3"/>
  <c r="M600" i="3"/>
  <c r="M603" i="3"/>
  <c r="M578" i="3"/>
  <c r="M585" i="3"/>
  <c r="M577" i="3"/>
  <c r="M592" i="3"/>
  <c r="M575" i="3"/>
  <c r="M595" i="3"/>
  <c r="M598" i="3"/>
  <c r="M581" i="3"/>
  <c r="M596" i="3"/>
  <c r="M604" i="3"/>
  <c r="M589" i="3"/>
  <c r="M580" i="3"/>
  <c r="M576" i="3"/>
  <c r="M602" i="3"/>
  <c r="M587" i="3"/>
  <c r="M594" i="3"/>
  <c r="M574" i="3"/>
  <c r="M71" i="3"/>
  <c r="E9" i="3"/>
  <c r="B10" i="6" s="1"/>
  <c r="C10" i="6"/>
  <c r="G10" i="6" s="1"/>
  <c r="F43" i="3"/>
  <c r="M9" i="3" s="1"/>
  <c r="K9" i="3"/>
  <c r="L9" i="3" s="1"/>
  <c r="E37" i="3"/>
  <c r="E11" i="3"/>
  <c r="B12" i="6" s="1"/>
  <c r="E40" i="3"/>
  <c r="E38" i="3"/>
  <c r="E12" i="3"/>
  <c r="B13" i="6" s="1"/>
  <c r="E28" i="3"/>
  <c r="E29" i="3"/>
  <c r="F12" i="6"/>
  <c r="G12" i="6"/>
  <c r="E17" i="3"/>
  <c r="B18" i="6" s="1"/>
  <c r="E21" i="3"/>
  <c r="M171" i="3"/>
  <c r="M184" i="3"/>
  <c r="M155" i="3"/>
  <c r="M176" i="3"/>
  <c r="M175" i="3"/>
  <c r="M167" i="3"/>
  <c r="M183" i="3"/>
  <c r="M181" i="3"/>
  <c r="M179" i="3"/>
  <c r="M164" i="3"/>
  <c r="M160" i="3"/>
  <c r="M166" i="3"/>
  <c r="M165" i="3"/>
  <c r="M159" i="3"/>
  <c r="M162" i="3"/>
  <c r="M182" i="3"/>
  <c r="M178" i="3"/>
  <c r="M174" i="3"/>
  <c r="M170" i="3"/>
  <c r="M156" i="3"/>
  <c r="M154" i="3"/>
  <c r="M163" i="3"/>
  <c r="M172" i="3"/>
  <c r="M177" i="3"/>
  <c r="M157" i="3"/>
  <c r="M173" i="3"/>
  <c r="M158" i="3"/>
  <c r="M161" i="3"/>
  <c r="M169" i="3"/>
  <c r="M185" i="3"/>
  <c r="M180" i="3"/>
  <c r="K186" i="3"/>
  <c r="L186" i="3" s="1"/>
  <c r="M168" i="3"/>
  <c r="L434" i="3"/>
  <c r="K467" i="3"/>
  <c r="L467" i="3" s="1"/>
  <c r="G19" i="6"/>
  <c r="F19" i="6"/>
  <c r="E34" i="3"/>
  <c r="M82" i="3"/>
  <c r="M64" i="3"/>
  <c r="E36" i="3"/>
  <c r="E20" i="3"/>
  <c r="E27" i="3"/>
  <c r="E22" i="3"/>
  <c r="M434" i="3"/>
  <c r="M451" i="3"/>
  <c r="M435" i="3"/>
  <c r="M438" i="3"/>
  <c r="M462" i="3"/>
  <c r="M459" i="3"/>
  <c r="M446" i="3"/>
  <c r="M466" i="3"/>
  <c r="M442" i="3"/>
  <c r="M463" i="3"/>
  <c r="M453" i="3"/>
  <c r="M456" i="3"/>
  <c r="M460" i="3"/>
  <c r="M465" i="3"/>
  <c r="M441" i="3"/>
  <c r="M449" i="3"/>
  <c r="M457" i="3"/>
  <c r="M445" i="3"/>
  <c r="M447" i="3"/>
  <c r="M454" i="3"/>
  <c r="M436" i="3"/>
  <c r="M455" i="3"/>
  <c r="M450" i="3"/>
  <c r="M458" i="3"/>
  <c r="M452" i="3"/>
  <c r="M461" i="3"/>
  <c r="M448" i="3"/>
  <c r="M464" i="3"/>
  <c r="M439" i="3"/>
  <c r="M443" i="3"/>
  <c r="M440" i="3"/>
  <c r="M444" i="3"/>
  <c r="M437" i="3"/>
  <c r="M275" i="3"/>
  <c r="M263" i="3"/>
  <c r="M266" i="3"/>
  <c r="M268" i="3"/>
  <c r="M264" i="3"/>
  <c r="M277" i="3"/>
  <c r="M265" i="3"/>
  <c r="M273" i="3"/>
  <c r="M271" i="3"/>
  <c r="M269" i="3"/>
  <c r="M267" i="3"/>
  <c r="M253" i="3"/>
  <c r="M247" i="3"/>
  <c r="M261" i="3"/>
  <c r="M274" i="3"/>
  <c r="M259" i="3"/>
  <c r="M262" i="3"/>
  <c r="M276" i="3"/>
  <c r="M251" i="3"/>
  <c r="M248" i="3"/>
  <c r="K279" i="3"/>
  <c r="L279" i="3" s="1"/>
  <c r="M278" i="3"/>
  <c r="M272" i="3"/>
  <c r="M254" i="3"/>
  <c r="M249" i="3"/>
  <c r="M256" i="3"/>
  <c r="M250" i="3"/>
  <c r="M252" i="3"/>
  <c r="M258" i="3"/>
  <c r="M270" i="3"/>
  <c r="M257" i="3"/>
  <c r="M255" i="3"/>
  <c r="M260" i="3"/>
  <c r="M509" i="3"/>
  <c r="M493" i="3"/>
  <c r="M484" i="3"/>
  <c r="M485" i="3"/>
  <c r="M510" i="3"/>
  <c r="M500" i="3"/>
  <c r="M481" i="3"/>
  <c r="M482" i="3"/>
  <c r="M499" i="3"/>
  <c r="M498" i="3"/>
  <c r="M497" i="3"/>
  <c r="M489" i="3"/>
  <c r="M503" i="3"/>
  <c r="M501" i="3"/>
  <c r="M491" i="3"/>
  <c r="M490" i="3"/>
  <c r="M506" i="3"/>
  <c r="M488" i="3"/>
  <c r="M486" i="3"/>
  <c r="M502" i="3"/>
  <c r="M494" i="3"/>
  <c r="M496" i="3"/>
  <c r="M511" i="3"/>
  <c r="M487" i="3"/>
  <c r="M507" i="3"/>
  <c r="M512" i="3"/>
  <c r="M492" i="3"/>
  <c r="M504" i="3"/>
  <c r="M495" i="3"/>
  <c r="M508" i="3"/>
  <c r="K513" i="3"/>
  <c r="L513" i="3" s="1"/>
  <c r="M505" i="3"/>
  <c r="M483" i="3"/>
  <c r="E13" i="3"/>
  <c r="B14" i="6" s="1"/>
  <c r="E30" i="3"/>
  <c r="M67" i="3"/>
  <c r="M81" i="3"/>
  <c r="G17" i="6"/>
  <c r="F17" i="6"/>
  <c r="M312" i="3"/>
  <c r="M308" i="3"/>
  <c r="M320" i="3"/>
  <c r="M301" i="3"/>
  <c r="M295" i="3"/>
  <c r="M314" i="3"/>
  <c r="M294" i="3"/>
  <c r="M317" i="3"/>
  <c r="M305" i="3"/>
  <c r="M318" i="3"/>
  <c r="M321" i="3"/>
  <c r="M325" i="3"/>
  <c r="M315" i="3"/>
  <c r="M324" i="3"/>
  <c r="M304" i="3"/>
  <c r="M316" i="3"/>
  <c r="M313" i="3"/>
  <c r="M296" i="3"/>
  <c r="M310" i="3"/>
  <c r="M298" i="3"/>
  <c r="K326" i="3"/>
  <c r="L326" i="3" s="1"/>
  <c r="M307" i="3"/>
  <c r="M299" i="3"/>
  <c r="M323" i="3"/>
  <c r="M322" i="3"/>
  <c r="M303" i="3"/>
  <c r="M311" i="3"/>
  <c r="M306" i="3"/>
  <c r="M297" i="3"/>
  <c r="M319" i="3"/>
  <c r="M309" i="3"/>
  <c r="M302" i="3"/>
  <c r="M300" i="3"/>
  <c r="M135" i="3"/>
  <c r="M123" i="3"/>
  <c r="M120" i="3"/>
  <c r="M118" i="3"/>
  <c r="M111" i="3"/>
  <c r="M109" i="3"/>
  <c r="M113" i="3"/>
  <c r="M128" i="3"/>
  <c r="M137" i="3"/>
  <c r="M119" i="3"/>
  <c r="M133" i="3"/>
  <c r="M108" i="3"/>
  <c r="M126" i="3"/>
  <c r="M116" i="3"/>
  <c r="M112" i="3"/>
  <c r="M121" i="3"/>
  <c r="M107" i="3"/>
  <c r="M134" i="3"/>
  <c r="M130" i="3"/>
  <c r="M132" i="3"/>
  <c r="M127" i="3"/>
  <c r="M125" i="3"/>
  <c r="K139" i="3"/>
  <c r="L139" i="3" s="1"/>
  <c r="M117" i="3"/>
  <c r="M131" i="3"/>
  <c r="M136" i="3"/>
  <c r="M115" i="3"/>
  <c r="M122" i="3"/>
  <c r="M129" i="3"/>
  <c r="M110" i="3"/>
  <c r="M138" i="3"/>
  <c r="M124" i="3"/>
  <c r="M114" i="3"/>
  <c r="E18" i="3"/>
  <c r="B19" i="6" s="1"/>
  <c r="F13" i="6"/>
  <c r="G13" i="6"/>
  <c r="M554" i="3"/>
  <c r="M539" i="3"/>
  <c r="M534" i="3"/>
  <c r="M530" i="3"/>
  <c r="M538" i="3"/>
  <c r="M527" i="3"/>
  <c r="M555" i="3"/>
  <c r="M541" i="3"/>
  <c r="M536" i="3"/>
  <c r="M543" i="3"/>
  <c r="M546" i="3"/>
  <c r="M532" i="3"/>
  <c r="M550" i="3"/>
  <c r="M535" i="3"/>
  <c r="M533" i="3"/>
  <c r="M531" i="3"/>
  <c r="M537" i="3"/>
  <c r="M557" i="3"/>
  <c r="M552" i="3"/>
  <c r="M549" i="3"/>
  <c r="K559" i="3"/>
  <c r="L559" i="3" s="1"/>
  <c r="M553" i="3"/>
  <c r="M556" i="3"/>
  <c r="M545" i="3"/>
  <c r="M558" i="3"/>
  <c r="M544" i="3"/>
  <c r="M547" i="3"/>
  <c r="M551" i="3"/>
  <c r="M528" i="3"/>
  <c r="M529" i="3"/>
  <c r="M540" i="3"/>
  <c r="M73" i="3"/>
  <c r="M85" i="3"/>
  <c r="M76" i="3"/>
  <c r="M409" i="3"/>
  <c r="M408" i="3"/>
  <c r="M413" i="3"/>
  <c r="M405" i="3"/>
  <c r="M396" i="3"/>
  <c r="M391" i="3"/>
  <c r="M402" i="3"/>
  <c r="M392" i="3"/>
  <c r="M389" i="3"/>
  <c r="M407" i="3"/>
  <c r="M395" i="3"/>
  <c r="M400" i="3"/>
  <c r="M419" i="3"/>
  <c r="M418" i="3"/>
  <c r="M388" i="3"/>
  <c r="M390" i="3"/>
  <c r="M416" i="3"/>
  <c r="M415" i="3"/>
  <c r="M393" i="3"/>
  <c r="M397" i="3"/>
  <c r="M410" i="3"/>
  <c r="M417" i="3"/>
  <c r="M399" i="3"/>
  <c r="M411" i="3"/>
  <c r="M404" i="3"/>
  <c r="M414" i="3"/>
  <c r="M398" i="3"/>
  <c r="K420" i="3"/>
  <c r="L420" i="3" s="1"/>
  <c r="M412" i="3"/>
  <c r="M401" i="3"/>
  <c r="M406" i="3"/>
  <c r="M394" i="3"/>
  <c r="M403" i="3"/>
  <c r="M139" i="3" l="1"/>
  <c r="M186" i="3"/>
  <c r="M326" i="3"/>
  <c r="M605" i="3"/>
  <c r="M232" i="3"/>
  <c r="M420" i="3"/>
  <c r="M279" i="3"/>
  <c r="M93" i="3"/>
  <c r="M559" i="3"/>
  <c r="M513" i="3"/>
  <c r="M467" i="3"/>
  <c r="M31" i="3"/>
  <c r="M373" i="3"/>
  <c r="M35" i="3"/>
  <c r="M15" i="3"/>
  <c r="M23" i="3"/>
  <c r="K43" i="3"/>
  <c r="L43" i="3" s="1"/>
  <c r="M24" i="3"/>
  <c r="M18" i="3"/>
  <c r="M33" i="3"/>
  <c r="M41" i="3"/>
  <c r="M25" i="3"/>
  <c r="M30" i="3"/>
  <c r="M22" i="3"/>
  <c r="M27" i="3"/>
  <c r="M20" i="3"/>
  <c r="M36" i="3"/>
  <c r="M34" i="3"/>
  <c r="M13" i="3"/>
  <c r="M16" i="3"/>
  <c r="M39" i="3"/>
  <c r="M21" i="3"/>
  <c r="M29" i="3"/>
  <c r="M28" i="3"/>
  <c r="M12" i="3"/>
  <c r="M38" i="3"/>
  <c r="M40" i="3"/>
  <c r="M19" i="3"/>
  <c r="M11" i="3"/>
  <c r="M37" i="3"/>
  <c r="M17" i="3"/>
  <c r="M32" i="3"/>
  <c r="M14" i="3"/>
  <c r="M10" i="3"/>
  <c r="M26" i="3"/>
  <c r="M43" i="3" l="1"/>
</calcChain>
</file>

<file path=xl/sharedStrings.xml><?xml version="1.0" encoding="utf-8"?>
<sst xmlns="http://schemas.openxmlformats.org/spreadsheetml/2006/main" count="13207" uniqueCount="173">
  <si>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</si>
  <si>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</si>
  <si>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</si>
  <si>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</si>
  <si>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</si>
  <si>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</si>
  <si>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</si>
  <si>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</si>
  <si>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</si>
  <si>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</si>
  <si>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</si>
  <si>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</si>
  <si>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</si>
  <si>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</si>
  <si>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</si>
  <si>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</si>
  <si>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</si>
  <si>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</si>
  <si>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</si>
  <si>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</si>
  <si>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</si>
  <si>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</si>
  <si>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</si>
  <si>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</si>
  <si>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</si>
  <si>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</si>
  <si>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</si>
  <si>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</si>
  <si>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</si>
  <si>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</si>
  <si>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</si>
  <si>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</si>
  <si>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</si>
  <si>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</si>
  <si>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</si>
  <si>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</si>
  <si>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</si>
  <si>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</si>
  <si>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</si>
  <si>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</si>
  <si>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</si>
  <si>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</si>
  <si>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</si>
  <si>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</si>
  <si>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</si>
  <si>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</si>
  <si>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</si>
  <si>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</si>
  <si>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</si>
  <si>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</si>
  <si>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</si>
  <si>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</si>
  <si>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</si>
  <si>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</si>
  <si>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</si>
  <si>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</si>
  <si>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</si>
  <si>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</si>
  <si>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</si>
  <si>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</si>
  <si>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</si>
  <si>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</si>
  <si>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</si>
  <si>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</si>
  <si>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</si>
  <si>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</si>
  <si>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</si>
  <si>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</si>
  <si>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</si>
  <si>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</si>
  <si>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</si>
  <si>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</si>
  <si>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</si>
  <si>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</si>
  <si>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</si>
  <si>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</si>
  <si>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</si>
  <si>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</si>
  <si>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</si>
  <si>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</si>
  <si>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</si>
  <si>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</si>
  <si>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</si>
  <si>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</si>
  <si>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</si>
  <si>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</si>
  <si>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</si>
  <si>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</si>
  <si>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</si>
  <si>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</si>
  <si>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</si>
  <si>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</si>
  <si>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</si>
  <si>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</si>
  <si>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</si>
  <si>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</si>
  <si>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</si>
  <si>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</si>
  <si>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</si>
  <si>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</si>
  <si>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</si>
  <si>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</si>
  <si>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</si>
  <si>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</si>
  <si>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</si>
  <si>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</si>
  <si>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</si>
  <si>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</si>
  <si>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</si>
  <si>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</si>
  <si>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</si>
  <si>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</si>
  <si>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</si>
  <si>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</si>
  <si>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</si>
  <si>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</si>
  <si>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</si>
  <si>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</si>
  <si>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</si>
  <si>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</si>
  <si>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</si>
  <si>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</si>
  <si>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</si>
  <si>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</si>
  <si>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</si>
  <si>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</si>
  <si>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</si>
  <si>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</si>
  <si>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</si>
  <si>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</si>
  <si>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</si>
  <si>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</si>
  <si>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</si>
  <si>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</si>
  <si>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</si>
  <si>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</si>
  <si>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</si>
  <si>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</si>
  <si>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</si>
  <si>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</si>
  <si>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</si>
  <si>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</si>
  <si>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</si>
  <si>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</si>
  <si>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</si>
  <si>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</si>
  <si>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</si>
  <si>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</si>
  <si>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</si>
  <si>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</si>
  <si>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</si>
  <si>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</si>
  <si>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</si>
  <si>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</si>
  <si>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</si>
  <si>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</si>
  <si>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</si>
  <si>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</si>
  <si>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</si>
  <si>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</si>
  <si>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</si>
  <si>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</si>
  <si>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</si>
  <si>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</si>
  <si>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</si>
  <si>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</si>
  <si>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</si>
  <si>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</si>
  <si>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</si>
  <si>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</si>
  <si>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</si>
  <si>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</si>
  <si>
    <t>Fuente: Superintendencia de Seguros, Dirección de Estudios del Sector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</si>
</sst>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3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5" fontId="0" fillId="0" borderId="0" xfId="4" applyNumberFormat="1" applyFont="1" applyFill="1"/>
    <xf numFmtId="3" fontId="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154603729.25</c:v>
                </c:pt>
                <c:pt idx="1">
                  <c:v>5875829635.8100004</c:v>
                </c:pt>
                <c:pt idx="2">
                  <c:v>9487202418.6800022</c:v>
                </c:pt>
                <c:pt idx="3">
                  <c:v>280373199.40999991</c:v>
                </c:pt>
                <c:pt idx="4">
                  <c:v>10463025667.240002</c:v>
                </c:pt>
                <c:pt idx="5">
                  <c:v>487461881.14999992</c:v>
                </c:pt>
                <c:pt idx="6">
                  <c:v>548910574.45000017</c:v>
                </c:pt>
                <c:pt idx="7">
                  <c:v>8771799707.3399982</c:v>
                </c:pt>
                <c:pt idx="8">
                  <c:v>245393199.75</c:v>
                </c:pt>
                <c:pt idx="9">
                  <c:v>728935234.8900001</c:v>
                </c:pt>
                <c:pt idx="10">
                  <c:v>2129668356.5399997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1234530317.47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1752161573.2700002</c:v>
                </c:pt>
                <c:pt idx="8">
                  <c:v>49549222.75</c:v>
                </c:pt>
                <c:pt idx="9">
                  <c:v>123091796.67999999</c:v>
                </c:pt>
                <c:pt idx="10">
                  <c:v>433545943.09000015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13.785573933122391</c:v>
                </c:pt>
                <c:pt idx="1">
                  <c:v>23.075625998563357</c:v>
                </c:pt>
                <c:pt idx="2">
                  <c:v>15.700196782313276</c:v>
                </c:pt>
                <c:pt idx="3">
                  <c:v>-8.9221199854852085</c:v>
                </c:pt>
                <c:pt idx="4">
                  <c:v>2.4719202522361563</c:v>
                </c:pt>
                <c:pt idx="5">
                  <c:v>159.4018697965092</c:v>
                </c:pt>
                <c:pt idx="6">
                  <c:v>42.140556032836926</c:v>
                </c:pt>
                <c:pt idx="7">
                  <c:v>12.488607903003205</c:v>
                </c:pt>
                <c:pt idx="8">
                  <c:v>-12.952838746915537</c:v>
                </c:pt>
                <c:pt idx="9">
                  <c:v>7.134577027605653</c:v>
                </c:pt>
                <c:pt idx="10">
                  <c:v>27.679098566492797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17.631853848927761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19.185242236555847</c:v>
                </c:pt>
                <c:pt idx="8">
                  <c:v>48.453256211227227</c:v>
                </c:pt>
                <c:pt idx="9">
                  <c:v>3.8651530615665335</c:v>
                </c:pt>
                <c:pt idx="10">
                  <c:v>29.877816201776021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0.61206640077841223</c:v>
                </c:pt>
                <c:pt idx="18">
                  <c:v>0.52765903766091449</c:v>
                </c:pt>
                <c:pt idx="19">
                  <c:v>0.48157614889580225</c:v>
                </c:pt>
                <c:pt idx="20">
                  <c:v>0.48764193190013905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22.765423812142032</c:v>
                </c:pt>
                <c:pt idx="1">
                  <c:v>16.072917523868561</c:v>
                </c:pt>
                <c:pt idx="2">
                  <c:v>14.284820251504154</c:v>
                </c:pt>
                <c:pt idx="3">
                  <c:v>11.018519339105225</c:v>
                </c:pt>
                <c:pt idx="4">
                  <c:v>7.5370296695113286</c:v>
                </c:pt>
                <c:pt idx="5">
                  <c:v>7.7836967549392764</c:v>
                </c:pt>
                <c:pt idx="6">
                  <c:v>3.6686352633782149</c:v>
                </c:pt>
                <c:pt idx="7">
                  <c:v>2.8518699166881021</c:v>
                </c:pt>
                <c:pt idx="8">
                  <c:v>1.9072023828400522</c:v>
                </c:pt>
                <c:pt idx="9">
                  <c:v>1.5108535306309758</c:v>
                </c:pt>
                <c:pt idx="10">
                  <c:v>1.4590957520619907</c:v>
                </c:pt>
                <c:pt idx="11">
                  <c:v>1.0974284991603442</c:v>
                </c:pt>
                <c:pt idx="12">
                  <c:v>0.6954490279641955</c:v>
                </c:pt>
                <c:pt idx="13">
                  <c:v>0.81297435858254607</c:v>
                </c:pt>
                <c:pt idx="14">
                  <c:v>0.76019975687082919</c:v>
                </c:pt>
                <c:pt idx="15">
                  <c:v>0.65665030579828565</c:v>
                </c:pt>
                <c:pt idx="16">
                  <c:v>0.60329626521225166</c:v>
                </c:pt>
                <c:pt idx="17">
                  <c:v>0.58074702094012121</c:v>
                </c:pt>
                <c:pt idx="18">
                  <c:v>0.53657973808351034</c:v>
                </c:pt>
                <c:pt idx="19">
                  <c:v>0.58128026275028544</c:v>
                </c:pt>
                <c:pt idx="20">
                  <c:v>0.49027544884761115</c:v>
                </c:pt>
                <c:pt idx="21">
                  <c:v>0.43271800249312359</c:v>
                </c:pt>
                <c:pt idx="22">
                  <c:v>0.44406349086540553</c:v>
                </c:pt>
                <c:pt idx="23">
                  <c:v>0.34638660031465474</c:v>
                </c:pt>
                <c:pt idx="24">
                  <c:v>0.30251649185096646</c:v>
                </c:pt>
                <c:pt idx="25">
                  <c:v>0.24564733704577915</c:v>
                </c:pt>
                <c:pt idx="26">
                  <c:v>0.22771840164160045</c:v>
                </c:pt>
                <c:pt idx="27">
                  <c:v>0.10363895023721237</c:v>
                </c:pt>
                <c:pt idx="28">
                  <c:v>6.7353033074278298E-2</c:v>
                </c:pt>
                <c:pt idx="29">
                  <c:v>7.7454312663125691E-2</c:v>
                </c:pt>
                <c:pt idx="30">
                  <c:v>4.3686063521314253E-2</c:v>
                </c:pt>
                <c:pt idx="31">
                  <c:v>2.104354684193083E-2</c:v>
                </c:pt>
                <c:pt idx="32">
                  <c:v>1.2828888570710153E-2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20.850458506919455</c:v>
                </c:pt>
                <c:pt idx="1">
                  <c:v>37.957160763023367</c:v>
                </c:pt>
                <c:pt idx="2">
                  <c:v>51.458803451849043</c:v>
                </c:pt>
                <c:pt idx="3">
                  <c:v>61.975838853508066</c:v>
                </c:pt>
                <c:pt idx="4">
                  <c:v>70.892379911386186</c:v>
                </c:pt>
                <c:pt idx="5">
                  <c:v>77.80960270977836</c:v>
                </c:pt>
                <c:pt idx="6">
                  <c:v>82.306133816444458</c:v>
                </c:pt>
                <c:pt idx="7">
                  <c:v>85.18061147912853</c:v>
                </c:pt>
                <c:pt idx="8">
                  <c:v>87.127722754643742</c:v>
                </c:pt>
                <c:pt idx="9">
                  <c:v>88.656404176869614</c:v>
                </c:pt>
                <c:pt idx="10">
                  <c:v>90.127836656303643</c:v>
                </c:pt>
                <c:pt idx="11">
                  <c:v>91.258957442053898</c:v>
                </c:pt>
                <c:pt idx="12">
                  <c:v>92.17807460829286</c:v>
                </c:pt>
                <c:pt idx="13">
                  <c:v>92.765999156767975</c:v>
                </c:pt>
                <c:pt idx="14">
                  <c:v>93.563494842958292</c:v>
                </c:pt>
                <c:pt idx="15">
                  <c:v>94.358016658385907</c:v>
                </c:pt>
                <c:pt idx="16">
                  <c:v>94.972949253219909</c:v>
                </c:pt>
                <c:pt idx="17">
                  <c:v>95.536748529316753</c:v>
                </c:pt>
                <c:pt idx="18">
                  <c:v>96.153050820407174</c:v>
                </c:pt>
                <c:pt idx="19">
                  <c:v>96.855527587920847</c:v>
                </c:pt>
                <c:pt idx="20">
                  <c:v>97.349846738131077</c:v>
                </c:pt>
                <c:pt idx="21">
                  <c:v>97.666681543952166</c:v>
                </c:pt>
                <c:pt idx="22">
                  <c:v>98.122275037274022</c:v>
                </c:pt>
                <c:pt idx="23">
                  <c:v>98.639534082014592</c:v>
                </c:pt>
                <c:pt idx="24">
                  <c:v>99.062052107986744</c:v>
                </c:pt>
                <c:pt idx="25">
                  <c:v>99.329820308245672</c:v>
                </c:pt>
                <c:pt idx="26">
                  <c:v>99.464517244753438</c:v>
                </c:pt>
                <c:pt idx="27">
                  <c:v>99.737969428113914</c:v>
                </c:pt>
                <c:pt idx="28">
                  <c:v>99.793738264485128</c:v>
                </c:pt>
                <c:pt idx="29">
                  <c:v>99.930306844610982</c:v>
                </c:pt>
                <c:pt idx="30">
                  <c:v>99.953340780059563</c:v>
                </c:pt>
                <c:pt idx="31">
                  <c:v>99.964416639855486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8236414313.5500011</c:v>
                </c:pt>
                <c:pt idx="1">
                  <c:v>5322474847.4200001</c:v>
                </c:pt>
                <c:pt idx="2">
                  <c:v>4805049937.0599995</c:v>
                </c:pt>
                <c:pt idx="3">
                  <c:v>3846464782.6999998</c:v>
                </c:pt>
                <c:pt idx="4">
                  <c:v>2589064244.8400002</c:v>
                </c:pt>
                <c:pt idx="5">
                  <c:v>2887555983.3299994</c:v>
                </c:pt>
                <c:pt idx="6">
                  <c:v>1006517633.22</c:v>
                </c:pt>
                <c:pt idx="7">
                  <c:v>1082218460.3499999</c:v>
                </c:pt>
                <c:pt idx="8">
                  <c:v>668406406.12000012</c:v>
                </c:pt>
                <c:pt idx="9">
                  <c:v>522978554.44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8917945821.3600025</c:v>
                </c:pt>
                <c:pt idx="1">
                  <c:v>6296276706.8100014</c:v>
                </c:pt>
                <c:pt idx="2">
                  <c:v>5595821721.6600008</c:v>
                </c:pt>
                <c:pt idx="3">
                  <c:v>4316307014.9100008</c:v>
                </c:pt>
                <c:pt idx="4">
                  <c:v>3049123377.77</c:v>
                </c:pt>
                <c:pt idx="5">
                  <c:v>2952495978.1699996</c:v>
                </c:pt>
                <c:pt idx="6">
                  <c:v>1437121961.2299998</c:v>
                </c:pt>
                <c:pt idx="7">
                  <c:v>1117168808.9999998</c:v>
                </c:pt>
                <c:pt idx="8">
                  <c:v>747112272.57999992</c:v>
                </c:pt>
                <c:pt idx="9">
                  <c:v>591849729.71999991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7413719613.0100021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7413719613.0100012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/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37" t="str">
        <f xml:space="preserve"> " - Mayo"</f>
        <v xml:space="preserve"> - Mayo</v>
      </c>
    </row>
    <row r="2" spans="1:17" ht="20" x14ac:dyDescent="0.6">
      <c r="A2" s="170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7" x14ac:dyDescent="0.4">
      <c r="A3" s="169" t="s">
        <v>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7" x14ac:dyDescent="0.4">
      <c r="A4" s="172" t="str">
        <f xml:space="preserve"> "Enero"&amp;A1&amp;", 2022"</f>
        <v>Enero - Mayo,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7" x14ac:dyDescent="0.4">
      <c r="A5" s="169" t="s">
        <v>91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7" x14ac:dyDescent="0.4">
      <c r="A6" s="1"/>
      <c r="B6" s="1"/>
      <c r="C6" s="1"/>
      <c r="O6" s="1"/>
    </row>
    <row r="7" spans="1:17" ht="39.75" customHeight="1" x14ac:dyDescent="0.4">
      <c r="A7" s="55" t="s">
        <v>32</v>
      </c>
      <c r="B7" s="69" t="s">
        <v>88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09" t="s">
        <v>90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09" t="s">
        <v>61</v>
      </c>
    </row>
    <row r="8" spans="1:17" ht="18" customHeight="1" x14ac:dyDescent="0.4">
      <c r="A8" s="66"/>
      <c r="B8" s="37" t="s">
        <v>21</v>
      </c>
      <c r="C8" s="67">
        <f t="shared" ref="C8:N8" si="0">SUM(C9:C41)</f>
        <v>39173203604.510002</v>
      </c>
      <c r="D8" s="67">
        <f t="shared" si="0"/>
        <v>154603729.25</v>
      </c>
      <c r="E8" s="67">
        <f t="shared" si="0"/>
        <v>5875829635.8100004</v>
      </c>
      <c r="F8" s="67">
        <f t="shared" si="0"/>
        <v>9487202418.6800022</v>
      </c>
      <c r="G8" s="67">
        <f t="shared" si="0"/>
        <v>280373199.40999991</v>
      </c>
      <c r="H8" s="67">
        <f t="shared" si="0"/>
        <v>10463025667.240002</v>
      </c>
      <c r="I8" s="67">
        <f t="shared" si="0"/>
        <v>487461881.14999992</v>
      </c>
      <c r="J8" s="67">
        <f t="shared" si="0"/>
        <v>548910574.45000017</v>
      </c>
      <c r="K8" s="67">
        <f t="shared" si="0"/>
        <v>8771799707.3399982</v>
      </c>
      <c r="L8" s="67">
        <f t="shared" si="0"/>
        <v>245393199.75</v>
      </c>
      <c r="M8" s="67">
        <f t="shared" si="0"/>
        <v>728935234.8900001</v>
      </c>
      <c r="N8" s="67">
        <f t="shared" si="0"/>
        <v>2129668356.5399997</v>
      </c>
      <c r="O8" s="60">
        <f>SUM(O9:O41,0)</f>
        <v>100.00000000000003</v>
      </c>
    </row>
    <row r="9" spans="1:17" ht="15.95" customHeight="1" x14ac:dyDescent="0.4">
      <c r="A9" s="47">
        <f t="shared" ref="A9:A41" si="1">RANK(C9,$C$9:$C$41)</f>
        <v>1</v>
      </c>
      <c r="B9" s="87" t="s">
        <v>84</v>
      </c>
      <c r="C9" s="67">
        <f t="shared" ref="C9:C41" si="2">SUM(D9:N9)</f>
        <v>8917945821.3600025</v>
      </c>
      <c r="D9" s="49">
        <f t="shared" ref="D9:N18" si="3">SUMIF($B$43:$B$1435,$B9,D$43:D$1435)</f>
        <v>28752889.240000002</v>
      </c>
      <c r="E9" s="49">
        <f t="shared" si="3"/>
        <v>1310790801.1900001</v>
      </c>
      <c r="F9" s="49">
        <f t="shared" si="3"/>
        <v>1833403763.9899998</v>
      </c>
      <c r="G9" s="49">
        <f t="shared" si="3"/>
        <v>137380504.40000001</v>
      </c>
      <c r="H9" s="49">
        <f t="shared" si="3"/>
        <v>3819018326.9100008</v>
      </c>
      <c r="I9" s="49">
        <f t="shared" si="3"/>
        <v>20171266.390000001</v>
      </c>
      <c r="J9" s="49">
        <f t="shared" si="3"/>
        <v>176019441.54000002</v>
      </c>
      <c r="K9" s="49">
        <f t="shared" si="3"/>
        <v>1044502237.3299999</v>
      </c>
      <c r="L9" s="49">
        <f t="shared" si="3"/>
        <v>0</v>
      </c>
      <c r="M9" s="49">
        <f t="shared" si="3"/>
        <v>79239938.459999993</v>
      </c>
      <c r="N9" s="49">
        <f t="shared" si="3"/>
        <v>468666651.91000003</v>
      </c>
      <c r="O9" s="57">
        <f t="shared" ref="O9:O41" si="4">IFERROR(C9/$C$8*100,0)</f>
        <v>22.765423812142036</v>
      </c>
      <c r="P9" s="143">
        <f>VLOOKUP(B9,'PNC Exon. &amp; no Exon.'!B:AJ,2,0)+VLOOKUP(B9,'PNC Exon. &amp; no Exon.'!B:AJ,3,0)</f>
        <v>8917945821.3600006</v>
      </c>
      <c r="Q9" s="144">
        <f>P9-C9</f>
        <v>0</v>
      </c>
    </row>
    <row r="10" spans="1:17" ht="15.95" customHeight="1" x14ac:dyDescent="0.4">
      <c r="A10" s="47">
        <f t="shared" si="1"/>
        <v>2</v>
      </c>
      <c r="B10" s="51" t="s">
        <v>92</v>
      </c>
      <c r="C10" s="67">
        <f t="shared" si="2"/>
        <v>6296276706.8100014</v>
      </c>
      <c r="D10" s="49">
        <f t="shared" si="3"/>
        <v>20040865.410000004</v>
      </c>
      <c r="E10" s="49">
        <f t="shared" si="3"/>
        <v>124493122.87</v>
      </c>
      <c r="F10" s="49">
        <f t="shared" si="3"/>
        <v>5543002960.1000004</v>
      </c>
      <c r="G10" s="49">
        <f t="shared" si="3"/>
        <v>3689447.3</v>
      </c>
      <c r="H10" s="49">
        <f t="shared" si="3"/>
        <v>176906177.13</v>
      </c>
      <c r="I10" s="49">
        <f t="shared" si="3"/>
        <v>1161088.1199999999</v>
      </c>
      <c r="J10" s="49">
        <f t="shared" si="3"/>
        <v>7994911.0200000005</v>
      </c>
      <c r="K10" s="49">
        <f t="shared" si="3"/>
        <v>354859245.31999999</v>
      </c>
      <c r="L10" s="49">
        <f t="shared" si="3"/>
        <v>0</v>
      </c>
      <c r="M10" s="49">
        <f t="shared" si="3"/>
        <v>12402033.52</v>
      </c>
      <c r="N10" s="49">
        <f t="shared" si="3"/>
        <v>51726856.019999996</v>
      </c>
      <c r="O10" s="57">
        <f t="shared" si="4"/>
        <v>16.072917523868568</v>
      </c>
      <c r="P10" s="143">
        <f>VLOOKUP(B10,'PNC Exon. &amp; no Exon.'!B:AJ,2,0)+VLOOKUP(B10,'PNC Exon. &amp; no Exon.'!B:AJ,3,0)</f>
        <v>6296276706.8099995</v>
      </c>
      <c r="Q10" s="144">
        <f t="shared" ref="Q10:Q15" si="5">P10-C10</f>
        <v>0</v>
      </c>
    </row>
    <row r="11" spans="1:17" ht="15.95" customHeight="1" x14ac:dyDescent="0.4">
      <c r="A11" s="47">
        <f t="shared" si="1"/>
        <v>3</v>
      </c>
      <c r="B11" s="51" t="s">
        <v>93</v>
      </c>
      <c r="C11" s="67">
        <f t="shared" si="2"/>
        <v>5595821721.6600008</v>
      </c>
      <c r="D11" s="49">
        <f t="shared" si="3"/>
        <v>31171995.439999998</v>
      </c>
      <c r="E11" s="49">
        <f t="shared" si="3"/>
        <v>1084216286.6699998</v>
      </c>
      <c r="F11" s="49">
        <f t="shared" si="3"/>
        <v>126064479.69999999</v>
      </c>
      <c r="G11" s="49">
        <f t="shared" si="3"/>
        <v>16878449.600000001</v>
      </c>
      <c r="H11" s="49">
        <f t="shared" si="3"/>
        <v>2166608257.7399998</v>
      </c>
      <c r="I11" s="49">
        <f t="shared" si="3"/>
        <v>305162077.61000001</v>
      </c>
      <c r="J11" s="49">
        <f t="shared" si="3"/>
        <v>46624534.349999994</v>
      </c>
      <c r="K11" s="49">
        <f t="shared" si="3"/>
        <v>1480754180.5700002</v>
      </c>
      <c r="L11" s="49">
        <f t="shared" si="3"/>
        <v>0</v>
      </c>
      <c r="M11" s="49">
        <f t="shared" si="3"/>
        <v>26973425.52</v>
      </c>
      <c r="N11" s="49">
        <f t="shared" si="3"/>
        <v>311368034.46000004</v>
      </c>
      <c r="O11" s="57">
        <f t="shared" si="4"/>
        <v>14.284820251504158</v>
      </c>
      <c r="P11" s="143">
        <f>VLOOKUP(B11,'PNC Exon. &amp; no Exon.'!B:AJ,2,0)+VLOOKUP(B11,'PNC Exon. &amp; no Exon.'!B:AJ,3,0)</f>
        <v>5595821721.6599998</v>
      </c>
      <c r="Q11" s="144">
        <f t="shared" si="5"/>
        <v>0</v>
      </c>
    </row>
    <row r="12" spans="1:17" ht="15.95" customHeight="1" x14ac:dyDescent="0.4">
      <c r="A12" s="47">
        <f t="shared" si="1"/>
        <v>4</v>
      </c>
      <c r="B12" s="51" t="s">
        <v>110</v>
      </c>
      <c r="C12" s="67">
        <f t="shared" si="2"/>
        <v>4316307014.9100008</v>
      </c>
      <c r="D12" s="49">
        <f t="shared" si="3"/>
        <v>12450407.039999999</v>
      </c>
      <c r="E12" s="49">
        <f t="shared" si="3"/>
        <v>987282850.04000008</v>
      </c>
      <c r="F12" s="49">
        <f t="shared" si="3"/>
        <v>115586205.70999999</v>
      </c>
      <c r="G12" s="49">
        <f t="shared" si="3"/>
        <v>73736644.719999999</v>
      </c>
      <c r="H12" s="49">
        <f t="shared" si="3"/>
        <v>1610190900.2700002</v>
      </c>
      <c r="I12" s="49">
        <f t="shared" si="3"/>
        <v>10259874.09</v>
      </c>
      <c r="J12" s="49">
        <f t="shared" si="3"/>
        <v>66493825.189999998</v>
      </c>
      <c r="K12" s="49">
        <f t="shared" si="3"/>
        <v>1081856084.3800001</v>
      </c>
      <c r="L12" s="49">
        <f t="shared" si="3"/>
        <v>0</v>
      </c>
      <c r="M12" s="49">
        <f t="shared" si="3"/>
        <v>100934394.31999999</v>
      </c>
      <c r="N12" s="49">
        <f t="shared" si="3"/>
        <v>257515829.14999998</v>
      </c>
      <c r="O12" s="57">
        <f t="shared" si="4"/>
        <v>11.018519339105227</v>
      </c>
      <c r="P12" s="143">
        <f>VLOOKUP(B12,'PNC Exon. &amp; no Exon.'!B:AJ,2,0)+VLOOKUP(B12,'PNC Exon. &amp; no Exon.'!B:AJ,3,0)</f>
        <v>4316307014.9099998</v>
      </c>
      <c r="Q12" s="144">
        <f t="shared" si="5"/>
        <v>0</v>
      </c>
    </row>
    <row r="13" spans="1:17" ht="15.95" customHeight="1" x14ac:dyDescent="0.4">
      <c r="A13" s="47">
        <f t="shared" si="1"/>
        <v>6</v>
      </c>
      <c r="B13" s="51" t="s">
        <v>112</v>
      </c>
      <c r="C13" s="67">
        <f t="shared" si="2"/>
        <v>2952495978.1699996</v>
      </c>
      <c r="D13" s="49">
        <f t="shared" si="3"/>
        <v>6540199.7399999993</v>
      </c>
      <c r="E13" s="49">
        <f t="shared" si="3"/>
        <v>82557764.010000005</v>
      </c>
      <c r="F13" s="49">
        <f t="shared" si="3"/>
        <v>81030056.299999997</v>
      </c>
      <c r="G13" s="49">
        <f t="shared" si="3"/>
        <v>13167469.779999999</v>
      </c>
      <c r="H13" s="49">
        <f t="shared" si="3"/>
        <v>1104039240.6599998</v>
      </c>
      <c r="I13" s="49">
        <f t="shared" si="3"/>
        <v>65428085.799999997</v>
      </c>
      <c r="J13" s="49">
        <f t="shared" si="3"/>
        <v>117152513.08999999</v>
      </c>
      <c r="K13" s="49">
        <f t="shared" si="3"/>
        <v>887630751.32999992</v>
      </c>
      <c r="L13" s="49">
        <f t="shared" si="3"/>
        <v>0</v>
      </c>
      <c r="M13" s="49">
        <f t="shared" si="3"/>
        <v>85925532.800000012</v>
      </c>
      <c r="N13" s="49">
        <f t="shared" si="3"/>
        <v>509024364.66000003</v>
      </c>
      <c r="O13" s="57">
        <f t="shared" si="4"/>
        <v>7.5370296695113277</v>
      </c>
      <c r="P13" s="143">
        <f>VLOOKUP(B13,'PNC Exon. &amp; no Exon.'!B:AJ,2,0)+VLOOKUP(B13,'PNC Exon. &amp; no Exon.'!B:AJ,3,0)</f>
        <v>2952495978.1699996</v>
      </c>
      <c r="Q13" s="144">
        <f t="shared" si="5"/>
        <v>0</v>
      </c>
    </row>
    <row r="14" spans="1:17" ht="15.95" customHeight="1" x14ac:dyDescent="0.4">
      <c r="A14" s="47">
        <f t="shared" si="1"/>
        <v>5</v>
      </c>
      <c r="B14" s="51" t="s">
        <v>111</v>
      </c>
      <c r="C14" s="67">
        <f t="shared" si="2"/>
        <v>3049123377.77</v>
      </c>
      <c r="D14" s="49">
        <f t="shared" si="3"/>
        <v>1208579.06</v>
      </c>
      <c r="E14" s="49">
        <f t="shared" si="3"/>
        <v>83398677</v>
      </c>
      <c r="F14" s="49">
        <f t="shared" si="3"/>
        <v>314919727.39999998</v>
      </c>
      <c r="G14" s="49">
        <f t="shared" si="3"/>
        <v>13244326.680000002</v>
      </c>
      <c r="H14" s="49">
        <f t="shared" si="3"/>
        <v>1182250606.48</v>
      </c>
      <c r="I14" s="49">
        <f t="shared" si="3"/>
        <v>38007899.530000001</v>
      </c>
      <c r="J14" s="49">
        <f t="shared" si="3"/>
        <v>94425904.280000001</v>
      </c>
      <c r="K14" s="49">
        <f t="shared" si="3"/>
        <v>959805645.5</v>
      </c>
      <c r="L14" s="49">
        <f t="shared" si="3"/>
        <v>0</v>
      </c>
      <c r="M14" s="49">
        <f t="shared" si="3"/>
        <v>77932961.379999995</v>
      </c>
      <c r="N14" s="49">
        <f t="shared" si="3"/>
        <v>283929050.45999998</v>
      </c>
      <c r="O14" s="57">
        <f t="shared" si="4"/>
        <v>7.7836967549392746</v>
      </c>
      <c r="P14" s="143">
        <f>VLOOKUP(B14,'PNC Exon. &amp; no Exon.'!B:AJ,2,0)+VLOOKUP(B14,'PNC Exon. &amp; no Exon.'!B:AJ,3,0)</f>
        <v>3049123377.77</v>
      </c>
      <c r="Q14" s="144">
        <f t="shared" si="5"/>
        <v>0</v>
      </c>
    </row>
    <row r="15" spans="1:17" ht="15.95" customHeight="1" x14ac:dyDescent="0.4">
      <c r="A15" s="47">
        <f t="shared" si="1"/>
        <v>7</v>
      </c>
      <c r="B15" s="51" t="s">
        <v>94</v>
      </c>
      <c r="C15" s="67">
        <f t="shared" si="2"/>
        <v>1437121961.2299998</v>
      </c>
      <c r="D15" s="49">
        <f t="shared" si="3"/>
        <v>0</v>
      </c>
      <c r="E15" s="49">
        <f t="shared" si="3"/>
        <v>1215942659.6799998</v>
      </c>
      <c r="F15" s="49">
        <f t="shared" si="3"/>
        <v>0</v>
      </c>
      <c r="G15" s="49">
        <f t="shared" si="3"/>
        <v>12054442.709999999</v>
      </c>
      <c r="H15" s="49">
        <f t="shared" si="3"/>
        <v>115441715.07000001</v>
      </c>
      <c r="I15" s="49">
        <f t="shared" si="3"/>
        <v>398123.56</v>
      </c>
      <c r="J15" s="49">
        <f t="shared" si="3"/>
        <v>3802116.01</v>
      </c>
      <c r="K15" s="49">
        <f t="shared" si="3"/>
        <v>215031.94</v>
      </c>
      <c r="L15" s="49">
        <f t="shared" si="3"/>
        <v>0</v>
      </c>
      <c r="M15" s="49">
        <f t="shared" si="3"/>
        <v>1805691.74</v>
      </c>
      <c r="N15" s="49">
        <f t="shared" si="3"/>
        <v>87462180.520000011</v>
      </c>
      <c r="O15" s="57">
        <f t="shared" si="4"/>
        <v>3.6686352633782144</v>
      </c>
      <c r="P15" s="143">
        <f>VLOOKUP(B15,'PNC Exon. &amp; no Exon.'!B:AJ,2,0)+VLOOKUP(B15,'PNC Exon. &amp; no Exon.'!B:AJ,3,0)</f>
        <v>1437121961.23</v>
      </c>
      <c r="Q15" s="144">
        <f t="shared" si="5"/>
        <v>0</v>
      </c>
    </row>
    <row r="16" spans="1:17" ht="15.95" customHeight="1" x14ac:dyDescent="0.4">
      <c r="A16" s="47">
        <f t="shared" si="1"/>
        <v>8</v>
      </c>
      <c r="B16" s="51" t="s">
        <v>113</v>
      </c>
      <c r="C16" s="67">
        <f t="shared" si="2"/>
        <v>1117168808.9999998</v>
      </c>
      <c r="D16" s="49">
        <f t="shared" si="3"/>
        <v>48669042.890000008</v>
      </c>
      <c r="E16" s="49">
        <f t="shared" si="3"/>
        <v>8163708.7000000002</v>
      </c>
      <c r="F16" s="49">
        <f t="shared" si="3"/>
        <v>1060336057.4099998</v>
      </c>
      <c r="G16" s="49">
        <f t="shared" si="3"/>
        <v>0</v>
      </c>
      <c r="H16" s="49">
        <f t="shared" si="3"/>
        <v>0</v>
      </c>
      <c r="I16" s="49">
        <f t="shared" si="3"/>
        <v>0</v>
      </c>
      <c r="J16" s="49">
        <f t="shared" si="3"/>
        <v>0</v>
      </c>
      <c r="K16" s="49">
        <f t="shared" si="3"/>
        <v>0</v>
      </c>
      <c r="L16" s="49">
        <f t="shared" si="3"/>
        <v>0</v>
      </c>
      <c r="M16" s="49">
        <f t="shared" si="3"/>
        <v>0</v>
      </c>
      <c r="N16" s="49">
        <f t="shared" si="3"/>
        <v>0</v>
      </c>
      <c r="O16" s="57">
        <f t="shared" si="4"/>
        <v>2.8518699166881012</v>
      </c>
      <c r="P16" s="143">
        <f>VLOOKUP(B16,'PNC Exon. &amp; no Exon.'!B:AJ,2,0)+VLOOKUP(B16,'PNC Exon. &amp; no Exon.'!B:AJ,3,0)</f>
        <v>1117168808.9999998</v>
      </c>
      <c r="Q16" s="144">
        <f t="shared" ref="Q16:Q42" si="6">P16-C16</f>
        <v>0</v>
      </c>
    </row>
    <row r="17" spans="1:17" ht="15.95" customHeight="1" x14ac:dyDescent="0.4">
      <c r="A17" s="47">
        <f t="shared" si="1"/>
        <v>9</v>
      </c>
      <c r="B17" s="51" t="s">
        <v>77</v>
      </c>
      <c r="C17" s="67">
        <f t="shared" si="2"/>
        <v>747112272.57999992</v>
      </c>
      <c r="D17" s="49">
        <f t="shared" si="3"/>
        <v>1319472.78</v>
      </c>
      <c r="E17" s="49">
        <f t="shared" si="3"/>
        <v>487947395.75999999</v>
      </c>
      <c r="F17" s="49">
        <f t="shared" si="3"/>
        <v>2841616.94</v>
      </c>
      <c r="G17" s="49">
        <f t="shared" si="3"/>
        <v>675396.27</v>
      </c>
      <c r="H17" s="49">
        <f t="shared" si="3"/>
        <v>27480834.359999999</v>
      </c>
      <c r="I17" s="49">
        <f t="shared" si="3"/>
        <v>35798435.359999999</v>
      </c>
      <c r="J17" s="49">
        <f t="shared" si="3"/>
        <v>1035638.7200000001</v>
      </c>
      <c r="K17" s="49">
        <f t="shared" si="3"/>
        <v>104554851.69</v>
      </c>
      <c r="L17" s="49">
        <f t="shared" si="3"/>
        <v>0</v>
      </c>
      <c r="M17" s="49">
        <f t="shared" si="3"/>
        <v>67942660.870000005</v>
      </c>
      <c r="N17" s="49">
        <f t="shared" si="3"/>
        <v>17515969.829999998</v>
      </c>
      <c r="O17" s="57">
        <f t="shared" si="4"/>
        <v>1.9072023828400522</v>
      </c>
      <c r="P17" s="143">
        <f>VLOOKUP(B17,'PNC Exon. &amp; no Exon.'!B:AJ,2,0)+VLOOKUP(B17,'PNC Exon. &amp; no Exon.'!B:AJ,3,0)</f>
        <v>747112272.57999992</v>
      </c>
      <c r="Q17" s="144">
        <f t="shared" si="6"/>
        <v>0</v>
      </c>
    </row>
    <row r="18" spans="1:17" ht="15.95" customHeight="1" x14ac:dyDescent="0.4">
      <c r="A18" s="47">
        <f t="shared" si="1"/>
        <v>10</v>
      </c>
      <c r="B18" s="51" t="s">
        <v>114</v>
      </c>
      <c r="C18" s="67">
        <f t="shared" si="2"/>
        <v>591849729.71999991</v>
      </c>
      <c r="D18" s="49">
        <f t="shared" si="3"/>
        <v>0</v>
      </c>
      <c r="E18" s="49">
        <f t="shared" si="3"/>
        <v>137235.28999999998</v>
      </c>
      <c r="F18" s="49">
        <f t="shared" si="3"/>
        <v>0</v>
      </c>
      <c r="G18" s="49">
        <f t="shared" si="3"/>
        <v>0</v>
      </c>
      <c r="H18" s="49">
        <f t="shared" si="3"/>
        <v>1341663.96</v>
      </c>
      <c r="I18" s="49">
        <f t="shared" si="3"/>
        <v>687820.67999999993</v>
      </c>
      <c r="J18" s="49">
        <f t="shared" si="3"/>
        <v>12353948.34</v>
      </c>
      <c r="K18" s="49">
        <f t="shared" si="3"/>
        <v>573842105.53999996</v>
      </c>
      <c r="L18" s="49">
        <f t="shared" si="3"/>
        <v>0</v>
      </c>
      <c r="M18" s="49">
        <f t="shared" si="3"/>
        <v>2417655.04</v>
      </c>
      <c r="N18" s="49">
        <f t="shared" si="3"/>
        <v>1069300.8700000001</v>
      </c>
      <c r="O18" s="57">
        <f t="shared" si="4"/>
        <v>1.5108535306309754</v>
      </c>
      <c r="P18" s="143">
        <f>VLOOKUP(B18,'PNC Exon. &amp; no Exon.'!B:AJ,2,0)+VLOOKUP(B18,'PNC Exon. &amp; no Exon.'!B:AJ,3,0)</f>
        <v>591849729.72000003</v>
      </c>
      <c r="Q18" s="144">
        <f t="shared" si="6"/>
        <v>0</v>
      </c>
    </row>
    <row r="19" spans="1:17" ht="15.95" customHeight="1" x14ac:dyDescent="0.4">
      <c r="A19" s="47">
        <f t="shared" si="1"/>
        <v>11</v>
      </c>
      <c r="B19" s="51" t="s">
        <v>85</v>
      </c>
      <c r="C19" s="67">
        <f t="shared" si="2"/>
        <v>571574549.74000001</v>
      </c>
      <c r="D19" s="49">
        <f t="shared" ref="D19:N28" si="7">SUMIF($B$43:$B$1435,$B19,D$43:D$1435)</f>
        <v>0</v>
      </c>
      <c r="E19" s="49">
        <f t="shared" si="7"/>
        <v>5719190.7299999995</v>
      </c>
      <c r="F19" s="49">
        <f t="shared" si="7"/>
        <v>0</v>
      </c>
      <c r="G19" s="49">
        <f t="shared" si="7"/>
        <v>163230.89000000001</v>
      </c>
      <c r="H19" s="49">
        <f t="shared" si="7"/>
        <v>61320146.469999999</v>
      </c>
      <c r="I19" s="49">
        <f t="shared" si="7"/>
        <v>1398729.3599999999</v>
      </c>
      <c r="J19" s="49">
        <f t="shared" si="7"/>
        <v>317654.61</v>
      </c>
      <c r="K19" s="49">
        <f t="shared" si="7"/>
        <v>447217400.63</v>
      </c>
      <c r="L19" s="49">
        <f t="shared" si="7"/>
        <v>0</v>
      </c>
      <c r="M19" s="49">
        <f t="shared" si="7"/>
        <v>28877023.970000003</v>
      </c>
      <c r="N19" s="49">
        <f t="shared" si="7"/>
        <v>26561173.080000002</v>
      </c>
      <c r="O19" s="57">
        <f t="shared" si="4"/>
        <v>1.4590957520619907</v>
      </c>
      <c r="P19" s="143">
        <f>VLOOKUP(B19,'PNC Exon. &amp; no Exon.'!B:AJ,2,0)+VLOOKUP(B19,'PNC Exon. &amp; no Exon.'!B:AJ,3,0)</f>
        <v>571574549.74000001</v>
      </c>
      <c r="Q19" s="144">
        <f t="shared" si="6"/>
        <v>0</v>
      </c>
    </row>
    <row r="20" spans="1:17" ht="15.95" customHeight="1" x14ac:dyDescent="0.4">
      <c r="A20" s="47">
        <f t="shared" si="1"/>
        <v>12</v>
      </c>
      <c r="B20" s="51" t="s">
        <v>115</v>
      </c>
      <c r="C20" s="67">
        <f t="shared" si="2"/>
        <v>429897900.38999999</v>
      </c>
      <c r="D20" s="49">
        <f t="shared" si="7"/>
        <v>2321199</v>
      </c>
      <c r="E20" s="49">
        <f t="shared" si="7"/>
        <v>56564.59</v>
      </c>
      <c r="F20" s="49">
        <f t="shared" si="7"/>
        <v>11944214.52</v>
      </c>
      <c r="G20" s="49">
        <f t="shared" si="7"/>
        <v>228476.78000000003</v>
      </c>
      <c r="H20" s="49">
        <f t="shared" si="7"/>
        <v>5063417.1900000004</v>
      </c>
      <c r="I20" s="49">
        <f t="shared" si="7"/>
        <v>815375.9</v>
      </c>
      <c r="J20" s="49">
        <f t="shared" si="7"/>
        <v>95720.41</v>
      </c>
      <c r="K20" s="49">
        <f t="shared" si="7"/>
        <v>299644580.14999998</v>
      </c>
      <c r="L20" s="49">
        <f t="shared" si="7"/>
        <v>0</v>
      </c>
      <c r="M20" s="49">
        <f t="shared" si="7"/>
        <v>90758097</v>
      </c>
      <c r="N20" s="49">
        <f t="shared" si="7"/>
        <v>18970254.849999998</v>
      </c>
      <c r="O20" s="57">
        <f t="shared" si="4"/>
        <v>1.0974284991603442</v>
      </c>
      <c r="P20" s="143">
        <f>VLOOKUP(B20,'PNC Exon. &amp; no Exon.'!B:AJ,2,0)+VLOOKUP(B20,'PNC Exon. &amp; no Exon.'!B:AJ,3,0)</f>
        <v>429897900.38999999</v>
      </c>
      <c r="Q20" s="144">
        <f t="shared" si="6"/>
        <v>0</v>
      </c>
    </row>
    <row r="21" spans="1:17" ht="15.95" customHeight="1" x14ac:dyDescent="0.4">
      <c r="A21" s="47">
        <f t="shared" si="1"/>
        <v>13</v>
      </c>
      <c r="B21" s="51" t="s">
        <v>118</v>
      </c>
      <c r="C21" s="67">
        <f t="shared" si="2"/>
        <v>318468100.74000001</v>
      </c>
      <c r="D21" s="49">
        <f t="shared" si="7"/>
        <v>1096442</v>
      </c>
      <c r="E21" s="49">
        <f t="shared" si="7"/>
        <v>15791296.640000001</v>
      </c>
      <c r="F21" s="49">
        <f t="shared" si="7"/>
        <v>0</v>
      </c>
      <c r="G21" s="49">
        <f t="shared" si="7"/>
        <v>8720035.3899999987</v>
      </c>
      <c r="H21" s="49">
        <f t="shared" si="7"/>
        <v>91013157.320000008</v>
      </c>
      <c r="I21" s="49">
        <f t="shared" si="7"/>
        <v>2396230.7099999995</v>
      </c>
      <c r="J21" s="49">
        <f t="shared" si="7"/>
        <v>3925477.32</v>
      </c>
      <c r="K21" s="49">
        <f t="shared" si="7"/>
        <v>171327871.13999999</v>
      </c>
      <c r="L21" s="49">
        <f t="shared" si="7"/>
        <v>0</v>
      </c>
      <c r="M21" s="49">
        <f t="shared" si="7"/>
        <v>7678233.1000000006</v>
      </c>
      <c r="N21" s="49">
        <f t="shared" si="7"/>
        <v>16519357.120000001</v>
      </c>
      <c r="O21" s="68">
        <f t="shared" si="4"/>
        <v>0.81297435858254607</v>
      </c>
      <c r="P21" s="143">
        <f>VLOOKUP(B21,'PNC Exon. &amp; no Exon.'!B:AJ,2,0)+VLOOKUP(B21,'PNC Exon. &amp; no Exon.'!B:AJ,3,0)</f>
        <v>318468100.73999989</v>
      </c>
      <c r="Q21" s="144">
        <f t="shared" si="6"/>
        <v>0</v>
      </c>
    </row>
    <row r="22" spans="1:17" ht="15.95" customHeight="1" x14ac:dyDescent="0.4">
      <c r="A22" s="47">
        <f t="shared" si="1"/>
        <v>14</v>
      </c>
      <c r="B22" s="50" t="s">
        <v>119</v>
      </c>
      <c r="C22" s="67">
        <f t="shared" si="2"/>
        <v>297794598.56000006</v>
      </c>
      <c r="D22" s="49">
        <f t="shared" si="7"/>
        <v>79608.390000000014</v>
      </c>
      <c r="E22" s="49">
        <f t="shared" si="7"/>
        <v>1851334.8399999999</v>
      </c>
      <c r="F22" s="49">
        <f t="shared" si="7"/>
        <v>0</v>
      </c>
      <c r="G22" s="49">
        <f t="shared" si="7"/>
        <v>0</v>
      </c>
      <c r="H22" s="49">
        <f t="shared" si="7"/>
        <v>3747516.67</v>
      </c>
      <c r="I22" s="49">
        <f t="shared" si="7"/>
        <v>139842.85999999999</v>
      </c>
      <c r="J22" s="49">
        <f t="shared" si="7"/>
        <v>69937.070000000007</v>
      </c>
      <c r="K22" s="49">
        <f t="shared" si="7"/>
        <v>290767998.47000003</v>
      </c>
      <c r="L22" s="49">
        <f t="shared" si="7"/>
        <v>0</v>
      </c>
      <c r="M22" s="49">
        <f t="shared" si="7"/>
        <v>194710.84999999998</v>
      </c>
      <c r="N22" s="49">
        <f t="shared" si="7"/>
        <v>943649.41</v>
      </c>
      <c r="O22" s="57">
        <f t="shared" si="4"/>
        <v>0.76019975687082952</v>
      </c>
      <c r="P22" s="143">
        <f>VLOOKUP(B22,'PNC Exon. &amp; no Exon.'!B:AJ,2,0)+VLOOKUP(B22,'PNC Exon. &amp; no Exon.'!B:AJ,3,0)</f>
        <v>297794598.56000006</v>
      </c>
      <c r="Q22" s="144">
        <f t="shared" si="6"/>
        <v>0</v>
      </c>
    </row>
    <row r="23" spans="1:17" ht="15.95" customHeight="1" x14ac:dyDescent="0.4">
      <c r="A23" s="47">
        <f t="shared" si="1"/>
        <v>15</v>
      </c>
      <c r="B23" s="51" t="s">
        <v>116</v>
      </c>
      <c r="C23" s="67">
        <f t="shared" si="2"/>
        <v>272429663.69000006</v>
      </c>
      <c r="D23" s="49">
        <f t="shared" si="7"/>
        <v>0</v>
      </c>
      <c r="E23" s="49">
        <f t="shared" si="7"/>
        <v>63732.72</v>
      </c>
      <c r="F23" s="49">
        <f t="shared" si="7"/>
        <v>0</v>
      </c>
      <c r="G23" s="49">
        <f t="shared" si="7"/>
        <v>0</v>
      </c>
      <c r="H23" s="49">
        <f t="shared" si="7"/>
        <v>542779.77</v>
      </c>
      <c r="I23" s="49">
        <f t="shared" si="7"/>
        <v>4829.96</v>
      </c>
      <c r="J23" s="49">
        <f t="shared" si="7"/>
        <v>1781297.51</v>
      </c>
      <c r="K23" s="49">
        <f t="shared" si="7"/>
        <v>257494315.84</v>
      </c>
      <c r="L23" s="49">
        <f t="shared" si="7"/>
        <v>0</v>
      </c>
      <c r="M23" s="49">
        <f t="shared" si="7"/>
        <v>11762772.17</v>
      </c>
      <c r="N23" s="49">
        <f t="shared" si="7"/>
        <v>779935.72</v>
      </c>
      <c r="O23" s="57">
        <f t="shared" si="4"/>
        <v>0.69544902796419561</v>
      </c>
      <c r="P23" s="143">
        <f>VLOOKUP(B23,'PNC Exon. &amp; no Exon.'!B:AJ,2,0)+VLOOKUP(B23,'PNC Exon. &amp; no Exon.'!B:AJ,3,0)</f>
        <v>272429663.69000006</v>
      </c>
      <c r="Q23" s="144">
        <f t="shared" si="6"/>
        <v>0</v>
      </c>
    </row>
    <row r="24" spans="1:17" ht="15.95" customHeight="1" x14ac:dyDescent="0.4">
      <c r="A24" s="47">
        <f t="shared" si="1"/>
        <v>16</v>
      </c>
      <c r="B24" s="51" t="s">
        <v>117</v>
      </c>
      <c r="C24" s="67">
        <f t="shared" si="2"/>
        <v>257230961.25999999</v>
      </c>
      <c r="D24" s="49">
        <f t="shared" si="7"/>
        <v>0</v>
      </c>
      <c r="E24" s="49">
        <f t="shared" si="7"/>
        <v>9980637.5299999993</v>
      </c>
      <c r="F24" s="49">
        <f t="shared" si="7"/>
        <v>0</v>
      </c>
      <c r="G24" s="49">
        <f t="shared" si="7"/>
        <v>0</v>
      </c>
      <c r="H24" s="49">
        <f t="shared" si="7"/>
        <v>0</v>
      </c>
      <c r="I24" s="49">
        <f t="shared" si="7"/>
        <v>0</v>
      </c>
      <c r="J24" s="49">
        <f t="shared" si="7"/>
        <v>0</v>
      </c>
      <c r="K24" s="49">
        <f t="shared" si="7"/>
        <v>77655.199999999997</v>
      </c>
      <c r="L24" s="49">
        <f t="shared" si="7"/>
        <v>245393199.75</v>
      </c>
      <c r="M24" s="49">
        <f t="shared" si="7"/>
        <v>0</v>
      </c>
      <c r="N24" s="49">
        <f t="shared" si="7"/>
        <v>1779468.7800000003</v>
      </c>
      <c r="O24" s="57">
        <f t="shared" si="4"/>
        <v>0.65665030579828565</v>
      </c>
      <c r="P24" s="143">
        <f>VLOOKUP(B24,'PNC Exon. &amp; no Exon.'!B:AJ,2,0)+VLOOKUP(B24,'PNC Exon. &amp; no Exon.'!B:AJ,3,0)</f>
        <v>257230961.25999999</v>
      </c>
      <c r="Q24" s="144">
        <f t="shared" si="6"/>
        <v>0</v>
      </c>
    </row>
    <row r="25" spans="1:17" ht="15.95" customHeight="1" x14ac:dyDescent="0.4">
      <c r="A25" s="47">
        <f t="shared" si="1"/>
        <v>17</v>
      </c>
      <c r="B25" s="51" t="s">
        <v>80</v>
      </c>
      <c r="C25" s="67">
        <f t="shared" si="2"/>
        <v>242623700.41</v>
      </c>
      <c r="D25" s="49">
        <f t="shared" si="7"/>
        <v>0</v>
      </c>
      <c r="E25" s="49">
        <f t="shared" si="7"/>
        <v>0</v>
      </c>
      <c r="F25" s="49">
        <f t="shared" si="7"/>
        <v>0</v>
      </c>
      <c r="G25" s="49">
        <f t="shared" si="7"/>
        <v>0</v>
      </c>
      <c r="H25" s="49">
        <f t="shared" si="7"/>
        <v>9448.2899999999991</v>
      </c>
      <c r="I25" s="49">
        <f t="shared" si="7"/>
        <v>0</v>
      </c>
      <c r="J25" s="49">
        <f t="shared" si="7"/>
        <v>0</v>
      </c>
      <c r="K25" s="49">
        <f t="shared" si="7"/>
        <v>242425563.06999999</v>
      </c>
      <c r="L25" s="49">
        <f t="shared" si="7"/>
        <v>0</v>
      </c>
      <c r="M25" s="49">
        <f t="shared" si="7"/>
        <v>188689.05</v>
      </c>
      <c r="N25" s="49">
        <f t="shared" si="7"/>
        <v>0</v>
      </c>
      <c r="O25" s="57">
        <f t="shared" si="4"/>
        <v>0.61936139525251077</v>
      </c>
      <c r="P25" s="143">
        <f>VLOOKUP(B25,'PNC Exon. &amp; no Exon.'!B:AJ,2,0)+VLOOKUP(B25,'PNC Exon. &amp; no Exon.'!B:AJ,3,0)</f>
        <v>242623700.41</v>
      </c>
      <c r="Q25" s="144">
        <f t="shared" si="6"/>
        <v>0</v>
      </c>
    </row>
    <row r="26" spans="1:17" ht="15.95" customHeight="1" x14ac:dyDescent="0.4">
      <c r="A26" s="47">
        <f t="shared" si="1"/>
        <v>19</v>
      </c>
      <c r="B26" s="51" t="s">
        <v>120</v>
      </c>
      <c r="C26" s="67">
        <f t="shared" si="2"/>
        <v>227497212.93999997</v>
      </c>
      <c r="D26" s="49">
        <f t="shared" si="7"/>
        <v>0</v>
      </c>
      <c r="E26" s="49">
        <f t="shared" si="7"/>
        <v>79772446.859999999</v>
      </c>
      <c r="F26" s="49">
        <f t="shared" si="7"/>
        <v>0</v>
      </c>
      <c r="G26" s="49">
        <f t="shared" si="7"/>
        <v>0</v>
      </c>
      <c r="H26" s="49">
        <f t="shared" si="7"/>
        <v>27251798.619999997</v>
      </c>
      <c r="I26" s="49">
        <f t="shared" si="7"/>
        <v>0</v>
      </c>
      <c r="J26" s="49">
        <f t="shared" si="7"/>
        <v>93979.319999999992</v>
      </c>
      <c r="K26" s="49">
        <f t="shared" si="7"/>
        <v>112053347.11</v>
      </c>
      <c r="L26" s="49">
        <f t="shared" si="7"/>
        <v>0</v>
      </c>
      <c r="M26" s="49">
        <f t="shared" si="7"/>
        <v>3572436.2399999998</v>
      </c>
      <c r="N26" s="49">
        <f t="shared" si="7"/>
        <v>4753204.79</v>
      </c>
      <c r="O26" s="57">
        <f t="shared" si="4"/>
        <v>0.58074702094012109</v>
      </c>
      <c r="P26" s="143">
        <f>VLOOKUP(B26,'PNC Exon. &amp; no Exon.'!B:AJ,2,0)+VLOOKUP(B26,'PNC Exon. &amp; no Exon.'!B:AJ,3,0)</f>
        <v>227497212.94</v>
      </c>
      <c r="Q26" s="144">
        <f t="shared" si="6"/>
        <v>0</v>
      </c>
    </row>
    <row r="27" spans="1:17" ht="15.95" customHeight="1" x14ac:dyDescent="0.4">
      <c r="A27" s="47">
        <f t="shared" si="1"/>
        <v>18</v>
      </c>
      <c r="B27" s="51" t="s">
        <v>121</v>
      </c>
      <c r="C27" s="67">
        <f t="shared" si="2"/>
        <v>231141938.99000001</v>
      </c>
      <c r="D27" s="49">
        <f t="shared" si="7"/>
        <v>7880</v>
      </c>
      <c r="E27" s="49">
        <f t="shared" si="7"/>
        <v>76723757.280000001</v>
      </c>
      <c r="F27" s="49">
        <f t="shared" si="7"/>
        <v>21201475.579999998</v>
      </c>
      <c r="G27" s="49">
        <f t="shared" si="7"/>
        <v>40564.100000000006</v>
      </c>
      <c r="H27" s="49">
        <f t="shared" si="7"/>
        <v>9442416.2699999996</v>
      </c>
      <c r="I27" s="49">
        <f t="shared" si="7"/>
        <v>2841096.55</v>
      </c>
      <c r="J27" s="49">
        <f t="shared" si="7"/>
        <v>14662860.92</v>
      </c>
      <c r="K27" s="49">
        <f t="shared" si="7"/>
        <v>90763218.180000007</v>
      </c>
      <c r="L27" s="49">
        <f t="shared" si="7"/>
        <v>0</v>
      </c>
      <c r="M27" s="49">
        <f t="shared" si="7"/>
        <v>9254262.6799999997</v>
      </c>
      <c r="N27" s="49">
        <f t="shared" si="7"/>
        <v>6204407.4299999997</v>
      </c>
      <c r="O27" s="57">
        <f t="shared" si="4"/>
        <v>0.59005115160759702</v>
      </c>
      <c r="P27" s="143">
        <f>VLOOKUP(B27,'PNC Exon. &amp; no Exon.'!B:AJ,2,0)+VLOOKUP(B27,'PNC Exon. &amp; no Exon.'!B:AJ,3,0)</f>
        <v>231141938.99000001</v>
      </c>
      <c r="Q27" s="144">
        <f t="shared" si="6"/>
        <v>0</v>
      </c>
    </row>
    <row r="28" spans="1:17" ht="15.95" customHeight="1" x14ac:dyDescent="0.4">
      <c r="A28" s="47">
        <f t="shared" si="1"/>
        <v>20</v>
      </c>
      <c r="B28" s="51" t="s">
        <v>122</v>
      </c>
      <c r="C28" s="67">
        <f t="shared" si="2"/>
        <v>210195473.30000001</v>
      </c>
      <c r="D28" s="49">
        <f t="shared" si="7"/>
        <v>0</v>
      </c>
      <c r="E28" s="49">
        <f t="shared" si="7"/>
        <v>203548514.52000001</v>
      </c>
      <c r="F28" s="49">
        <f t="shared" si="7"/>
        <v>0</v>
      </c>
      <c r="G28" s="49">
        <f t="shared" si="7"/>
        <v>0</v>
      </c>
      <c r="H28" s="49">
        <f t="shared" si="7"/>
        <v>0</v>
      </c>
      <c r="I28" s="49">
        <f t="shared" si="7"/>
        <v>0</v>
      </c>
      <c r="J28" s="49">
        <f t="shared" si="7"/>
        <v>0</v>
      </c>
      <c r="K28" s="49">
        <f t="shared" si="7"/>
        <v>0</v>
      </c>
      <c r="L28" s="49">
        <f t="shared" si="7"/>
        <v>0</v>
      </c>
      <c r="M28" s="49">
        <f t="shared" si="7"/>
        <v>6646958.7799999993</v>
      </c>
      <c r="N28" s="49">
        <f t="shared" si="7"/>
        <v>0</v>
      </c>
      <c r="O28" s="57">
        <f t="shared" si="4"/>
        <v>0.53657973808351034</v>
      </c>
      <c r="P28" s="143">
        <f>VLOOKUP(B28,'PNC Exon. &amp; no Exon.'!B:AJ,2,0)+VLOOKUP(B28,'PNC Exon. &amp; no Exon.'!B:AJ,3,0)</f>
        <v>210195473.30000001</v>
      </c>
      <c r="Q28" s="144">
        <f t="shared" si="6"/>
        <v>0</v>
      </c>
    </row>
    <row r="29" spans="1:17" ht="15.95" customHeight="1" x14ac:dyDescent="0.4">
      <c r="A29" s="47">
        <f t="shared" si="1"/>
        <v>21</v>
      </c>
      <c r="B29" s="51" t="s">
        <v>78</v>
      </c>
      <c r="C29" s="67">
        <f t="shared" si="2"/>
        <v>192056599.79999998</v>
      </c>
      <c r="D29" s="49">
        <f t="shared" ref="D29:N41" si="8">SUMIF($B$43:$B$1435,$B29,D$43:D$1435)</f>
        <v>16125.84</v>
      </c>
      <c r="E29" s="49">
        <f t="shared" si="8"/>
        <v>20211073.390000001</v>
      </c>
      <c r="F29" s="49">
        <f t="shared" si="8"/>
        <v>0</v>
      </c>
      <c r="G29" s="49">
        <f t="shared" si="8"/>
        <v>0</v>
      </c>
      <c r="H29" s="49">
        <f t="shared" si="8"/>
        <v>21719436.830000002</v>
      </c>
      <c r="I29" s="49">
        <f t="shared" si="8"/>
        <v>582032.06999999995</v>
      </c>
      <c r="J29" s="49">
        <f t="shared" si="8"/>
        <v>240167.06</v>
      </c>
      <c r="K29" s="49">
        <f t="shared" si="8"/>
        <v>119379811.35999998</v>
      </c>
      <c r="L29" s="49">
        <f t="shared" si="8"/>
        <v>0</v>
      </c>
      <c r="M29" s="49">
        <f t="shared" si="8"/>
        <v>7999505.7699999996</v>
      </c>
      <c r="N29" s="49">
        <f t="shared" si="8"/>
        <v>21908447.48</v>
      </c>
      <c r="O29" s="57">
        <f t="shared" si="4"/>
        <v>0.4902754488476111</v>
      </c>
      <c r="P29" s="143">
        <f>VLOOKUP(B29,'PNC Exon. &amp; no Exon.'!B:AJ,2,0)+VLOOKUP(B29,'PNC Exon. &amp; no Exon.'!B:AJ,3,0)</f>
        <v>192056599.79999998</v>
      </c>
      <c r="Q29" s="144">
        <f t="shared" si="6"/>
        <v>0</v>
      </c>
    </row>
    <row r="30" spans="1:17" ht="15.95" customHeight="1" x14ac:dyDescent="0.4">
      <c r="A30" s="47">
        <f t="shared" si="1"/>
        <v>22</v>
      </c>
      <c r="B30" s="50" t="s">
        <v>123</v>
      </c>
      <c r="C30" s="67">
        <f t="shared" si="2"/>
        <v>173501644.06</v>
      </c>
      <c r="D30" s="49">
        <f t="shared" si="8"/>
        <v>0</v>
      </c>
      <c r="E30" s="49">
        <f t="shared" si="8"/>
        <v>0</v>
      </c>
      <c r="F30" s="49">
        <f t="shared" si="8"/>
        <v>173501644.06</v>
      </c>
      <c r="G30" s="49">
        <f t="shared" si="8"/>
        <v>0</v>
      </c>
      <c r="H30" s="49">
        <f t="shared" si="8"/>
        <v>0</v>
      </c>
      <c r="I30" s="49">
        <f t="shared" si="8"/>
        <v>0</v>
      </c>
      <c r="J30" s="49">
        <f t="shared" si="8"/>
        <v>0</v>
      </c>
      <c r="K30" s="49">
        <f t="shared" si="8"/>
        <v>0</v>
      </c>
      <c r="L30" s="49">
        <f t="shared" si="8"/>
        <v>0</v>
      </c>
      <c r="M30" s="49">
        <f t="shared" si="8"/>
        <v>0</v>
      </c>
      <c r="N30" s="49">
        <f t="shared" si="8"/>
        <v>0</v>
      </c>
      <c r="O30" s="57">
        <f t="shared" si="4"/>
        <v>0.44290899925280758</v>
      </c>
      <c r="P30" s="143">
        <f>VLOOKUP(B30,'PNC Exon. &amp; no Exon.'!B:AJ,2,0)+VLOOKUP(B30,'PNC Exon. &amp; no Exon.'!B:AJ,3,0)</f>
        <v>173501644.06</v>
      </c>
      <c r="Q30" s="144">
        <f t="shared" si="6"/>
        <v>0</v>
      </c>
    </row>
    <row r="31" spans="1:17" ht="15.95" customHeight="1" x14ac:dyDescent="0.4">
      <c r="A31" s="47">
        <f t="shared" si="1"/>
        <v>23</v>
      </c>
      <c r="B31" s="51" t="s">
        <v>87</v>
      </c>
      <c r="C31" s="67">
        <f t="shared" si="2"/>
        <v>160232691.25</v>
      </c>
      <c r="D31" s="49">
        <f t="shared" si="8"/>
        <v>0</v>
      </c>
      <c r="E31" s="49">
        <f t="shared" si="8"/>
        <v>2245116.0700000003</v>
      </c>
      <c r="F31" s="49">
        <f t="shared" si="8"/>
        <v>157987575.18000001</v>
      </c>
      <c r="G31" s="49">
        <f t="shared" si="8"/>
        <v>0</v>
      </c>
      <c r="H31" s="49">
        <f t="shared" si="8"/>
        <v>0</v>
      </c>
      <c r="I31" s="49">
        <f t="shared" si="8"/>
        <v>0</v>
      </c>
      <c r="J31" s="49">
        <f t="shared" si="8"/>
        <v>0</v>
      </c>
      <c r="K31" s="49">
        <f t="shared" si="8"/>
        <v>0</v>
      </c>
      <c r="L31" s="49">
        <f t="shared" si="8"/>
        <v>0</v>
      </c>
      <c r="M31" s="49">
        <f t="shared" si="8"/>
        <v>0</v>
      </c>
      <c r="N31" s="49">
        <f t="shared" si="8"/>
        <v>0</v>
      </c>
      <c r="O31" s="57">
        <f t="shared" si="4"/>
        <v>0.40903647520815084</v>
      </c>
      <c r="P31" s="143">
        <f>VLOOKUP(B31,'PNC Exon. &amp; no Exon.'!B:AJ,2,0)+VLOOKUP(B31,'PNC Exon. &amp; no Exon.'!B:AJ,3,0)</f>
        <v>160232691.25</v>
      </c>
      <c r="Q31" s="144">
        <f t="shared" si="6"/>
        <v>0</v>
      </c>
    </row>
    <row r="32" spans="1:17" ht="15.95" customHeight="1" x14ac:dyDescent="0.4">
      <c r="A32" s="47">
        <f t="shared" si="1"/>
        <v>24</v>
      </c>
      <c r="B32" s="51" t="s">
        <v>125</v>
      </c>
      <c r="C32" s="67">
        <f t="shared" si="2"/>
        <v>135690728.20000002</v>
      </c>
      <c r="D32" s="49">
        <f t="shared" si="8"/>
        <v>106.52</v>
      </c>
      <c r="E32" s="49">
        <f t="shared" si="8"/>
        <v>1343231.12</v>
      </c>
      <c r="F32" s="49">
        <f t="shared" si="8"/>
        <v>0</v>
      </c>
      <c r="G32" s="49">
        <f t="shared" si="8"/>
        <v>70353.649999999994</v>
      </c>
      <c r="H32" s="49">
        <f t="shared" si="8"/>
        <v>4601682.0999999996</v>
      </c>
      <c r="I32" s="49">
        <f t="shared" si="8"/>
        <v>924002.19000000006</v>
      </c>
      <c r="J32" s="49">
        <f t="shared" si="8"/>
        <v>267212.09000000003</v>
      </c>
      <c r="K32" s="49">
        <f t="shared" si="8"/>
        <v>101808913.18000001</v>
      </c>
      <c r="L32" s="49">
        <f t="shared" si="8"/>
        <v>0</v>
      </c>
      <c r="M32" s="49">
        <f t="shared" si="8"/>
        <v>22459485.73</v>
      </c>
      <c r="N32" s="49">
        <f t="shared" si="8"/>
        <v>4215741.6199999992</v>
      </c>
      <c r="O32" s="57">
        <f t="shared" si="4"/>
        <v>0.34638660031465479</v>
      </c>
      <c r="P32" s="143">
        <f>VLOOKUP(B32,'PNC Exon. &amp; no Exon.'!B:AJ,2,0)+VLOOKUP(B32,'PNC Exon. &amp; no Exon.'!B:AJ,3,0)</f>
        <v>135690728.20000002</v>
      </c>
      <c r="Q32" s="144">
        <f t="shared" si="6"/>
        <v>0</v>
      </c>
    </row>
    <row r="33" spans="1:17" ht="15.95" customHeight="1" x14ac:dyDescent="0.4">
      <c r="A33" s="47">
        <f t="shared" si="1"/>
        <v>25</v>
      </c>
      <c r="B33" s="51" t="s">
        <v>124</v>
      </c>
      <c r="C33" s="67">
        <f t="shared" si="2"/>
        <v>118505401.28999999</v>
      </c>
      <c r="D33" s="49">
        <f t="shared" si="8"/>
        <v>0</v>
      </c>
      <c r="E33" s="49">
        <f t="shared" si="8"/>
        <v>11390019.93</v>
      </c>
      <c r="F33" s="49">
        <f t="shared" si="8"/>
        <v>2834573</v>
      </c>
      <c r="G33" s="49">
        <f t="shared" si="8"/>
        <v>36917</v>
      </c>
      <c r="H33" s="49">
        <f t="shared" si="8"/>
        <v>3355866.15</v>
      </c>
      <c r="I33" s="49">
        <f t="shared" si="8"/>
        <v>528604.89</v>
      </c>
      <c r="J33" s="49">
        <f t="shared" si="8"/>
        <v>550651.94999999995</v>
      </c>
      <c r="K33" s="49">
        <f t="shared" si="8"/>
        <v>35061340.57</v>
      </c>
      <c r="L33" s="49">
        <f t="shared" si="8"/>
        <v>0</v>
      </c>
      <c r="M33" s="49">
        <f t="shared" si="8"/>
        <v>57071956.099999994</v>
      </c>
      <c r="N33" s="49">
        <f t="shared" si="8"/>
        <v>7675471.7000000002</v>
      </c>
      <c r="O33" s="57">
        <f t="shared" si="4"/>
        <v>0.30251649185096646</v>
      </c>
      <c r="P33" s="143">
        <f>VLOOKUP(B33,'PNC Exon. &amp; no Exon.'!B:AJ,2,0)+VLOOKUP(B33,'PNC Exon. &amp; no Exon.'!B:AJ,3,0)</f>
        <v>118505401.29000001</v>
      </c>
      <c r="Q33" s="144">
        <f t="shared" si="6"/>
        <v>0</v>
      </c>
    </row>
    <row r="34" spans="1:17" s="30" customFormat="1" ht="15.95" customHeight="1" x14ac:dyDescent="0.4">
      <c r="A34" s="47">
        <f t="shared" si="1"/>
        <v>26</v>
      </c>
      <c r="B34" s="51" t="s">
        <v>126</v>
      </c>
      <c r="C34" s="67">
        <f t="shared" si="2"/>
        <v>96227931.48999998</v>
      </c>
      <c r="D34" s="49">
        <f t="shared" si="8"/>
        <v>0</v>
      </c>
      <c r="E34" s="49">
        <f t="shared" si="8"/>
        <v>56418367.519999996</v>
      </c>
      <c r="F34" s="49">
        <f t="shared" si="8"/>
        <v>0</v>
      </c>
      <c r="G34" s="49">
        <f t="shared" si="8"/>
        <v>0</v>
      </c>
      <c r="H34" s="49">
        <f t="shared" si="8"/>
        <v>19312532.179999996</v>
      </c>
      <c r="I34" s="49">
        <f t="shared" si="8"/>
        <v>0</v>
      </c>
      <c r="J34" s="49">
        <f t="shared" si="8"/>
        <v>4672.9400000000005</v>
      </c>
      <c r="K34" s="49">
        <f t="shared" si="8"/>
        <v>87899.549999999988</v>
      </c>
      <c r="L34" s="49">
        <f t="shared" si="8"/>
        <v>0</v>
      </c>
      <c r="M34" s="49">
        <f t="shared" si="8"/>
        <v>317448.32000000001</v>
      </c>
      <c r="N34" s="49">
        <f t="shared" si="8"/>
        <v>20087010.98</v>
      </c>
      <c r="O34" s="57">
        <f t="shared" si="4"/>
        <v>0.2456473370457791</v>
      </c>
      <c r="P34" s="143">
        <f>VLOOKUP(B34,'PNC Exon. &amp; no Exon.'!B:AJ,2,0)+VLOOKUP(B34,'PNC Exon. &amp; no Exon.'!B:AJ,3,0)</f>
        <v>96227931.489999995</v>
      </c>
      <c r="Q34" s="144">
        <f t="shared" si="6"/>
        <v>0</v>
      </c>
    </row>
    <row r="35" spans="1:17" ht="15.95" customHeight="1" x14ac:dyDescent="0.4">
      <c r="A35" s="47">
        <f t="shared" si="1"/>
        <v>27</v>
      </c>
      <c r="B35" s="51" t="s">
        <v>109</v>
      </c>
      <c r="C35" s="67">
        <f t="shared" si="2"/>
        <v>89204593.11999999</v>
      </c>
      <c r="D35" s="49">
        <f t="shared" si="8"/>
        <v>434898.16</v>
      </c>
      <c r="E35" s="49">
        <f t="shared" si="8"/>
        <v>2461150.31</v>
      </c>
      <c r="F35" s="49">
        <f t="shared" si="8"/>
        <v>12500000</v>
      </c>
      <c r="G35" s="49">
        <f t="shared" si="8"/>
        <v>0</v>
      </c>
      <c r="H35" s="49">
        <f t="shared" si="8"/>
        <v>1133832.73</v>
      </c>
      <c r="I35" s="49">
        <f t="shared" si="8"/>
        <v>0</v>
      </c>
      <c r="J35" s="49">
        <f t="shared" si="8"/>
        <v>0</v>
      </c>
      <c r="K35" s="49">
        <f t="shared" si="8"/>
        <v>63221373.169999994</v>
      </c>
      <c r="L35" s="49">
        <f t="shared" si="8"/>
        <v>0</v>
      </c>
      <c r="M35" s="49">
        <f t="shared" si="8"/>
        <v>8723745.1500000004</v>
      </c>
      <c r="N35" s="49">
        <f t="shared" si="8"/>
        <v>729593.6</v>
      </c>
      <c r="O35" s="57">
        <f t="shared" si="4"/>
        <v>0.22771840164160045</v>
      </c>
      <c r="P35" s="143">
        <f>VLOOKUP(B35,'PNC Exon. &amp; no Exon.'!B:AJ,2,0)+VLOOKUP(B35,'PNC Exon. &amp; no Exon.'!B:AJ,3,0)</f>
        <v>89204593.11999999</v>
      </c>
      <c r="Q35" s="144">
        <f t="shared" si="6"/>
        <v>0</v>
      </c>
    </row>
    <row r="36" spans="1:17" ht="15.95" customHeight="1" x14ac:dyDescent="0.4">
      <c r="A36" s="47">
        <f t="shared" si="1"/>
        <v>28</v>
      </c>
      <c r="B36" s="51" t="s">
        <v>127</v>
      </c>
      <c r="C36" s="67">
        <f t="shared" si="2"/>
        <v>40598696.989999995</v>
      </c>
      <c r="D36" s="49">
        <f t="shared" si="8"/>
        <v>265877.70999999996</v>
      </c>
      <c r="E36" s="49">
        <f t="shared" si="8"/>
        <v>156922.35</v>
      </c>
      <c r="F36" s="49">
        <f t="shared" si="8"/>
        <v>0</v>
      </c>
      <c r="G36" s="49">
        <f t="shared" si="8"/>
        <v>106231.01999999999</v>
      </c>
      <c r="H36" s="49">
        <f t="shared" si="8"/>
        <v>11233914.07</v>
      </c>
      <c r="I36" s="49">
        <f t="shared" si="8"/>
        <v>756465.52</v>
      </c>
      <c r="J36" s="49">
        <f t="shared" si="8"/>
        <v>998110.71</v>
      </c>
      <c r="K36" s="49">
        <f t="shared" si="8"/>
        <v>19521913.219999999</v>
      </c>
      <c r="L36" s="49">
        <f t="shared" si="8"/>
        <v>0</v>
      </c>
      <c r="M36" s="49">
        <f t="shared" si="8"/>
        <v>1188099.8700000001</v>
      </c>
      <c r="N36" s="49">
        <f t="shared" si="8"/>
        <v>6371162.5199999996</v>
      </c>
      <c r="O36" s="57">
        <f t="shared" si="4"/>
        <v>0.10363895023721234</v>
      </c>
      <c r="P36" s="143">
        <f>VLOOKUP(B36,'PNC Exon. &amp; no Exon.'!B:AJ,2,0)+VLOOKUP(B36,'PNC Exon. &amp; no Exon.'!B:AJ,3,0)</f>
        <v>40598696.989999995</v>
      </c>
      <c r="Q36" s="144">
        <f t="shared" si="6"/>
        <v>0</v>
      </c>
    </row>
    <row r="37" spans="1:17" ht="15.95" customHeight="1" x14ac:dyDescent="0.4">
      <c r="A37" s="47">
        <f t="shared" si="1"/>
        <v>30</v>
      </c>
      <c r="B37" s="51" t="s">
        <v>79</v>
      </c>
      <c r="C37" s="67">
        <f t="shared" si="2"/>
        <v>26384340.780000001</v>
      </c>
      <c r="D37" s="49">
        <f t="shared" si="8"/>
        <v>0</v>
      </c>
      <c r="E37" s="49">
        <f t="shared" si="8"/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26384340.780000001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57">
        <f t="shared" si="4"/>
        <v>6.7353033074278298E-2</v>
      </c>
      <c r="P37" s="143">
        <f>VLOOKUP(B37,'PNC Exon. &amp; no Exon.'!B:AJ,2,0)+VLOOKUP(B37,'PNC Exon. &amp; no Exon.'!B:AJ,3,0)</f>
        <v>26384340.780000001</v>
      </c>
      <c r="Q37" s="144">
        <f t="shared" si="6"/>
        <v>0</v>
      </c>
    </row>
    <row r="38" spans="1:17" ht="15.95" customHeight="1" x14ac:dyDescent="0.4">
      <c r="A38" s="47">
        <f t="shared" si="1"/>
        <v>29</v>
      </c>
      <c r="B38" s="51" t="s">
        <v>128</v>
      </c>
      <c r="C38" s="67">
        <f t="shared" si="2"/>
        <v>30341335.599999998</v>
      </c>
      <c r="D38" s="49">
        <f t="shared" si="8"/>
        <v>6495.2</v>
      </c>
      <c r="E38" s="49">
        <f t="shared" si="8"/>
        <v>128278.20000000001</v>
      </c>
      <c r="F38" s="49">
        <f t="shared" si="8"/>
        <v>29894727.789999999</v>
      </c>
      <c r="G38" s="49">
        <f t="shared" si="8"/>
        <v>170951.44</v>
      </c>
      <c r="H38" s="49">
        <f t="shared" si="8"/>
        <v>0</v>
      </c>
      <c r="I38" s="49">
        <f t="shared" si="8"/>
        <v>0</v>
      </c>
      <c r="J38" s="49">
        <f t="shared" si="8"/>
        <v>0</v>
      </c>
      <c r="K38" s="49">
        <f t="shared" si="8"/>
        <v>0</v>
      </c>
      <c r="L38" s="49">
        <f t="shared" si="8"/>
        <v>0</v>
      </c>
      <c r="M38" s="49">
        <f t="shared" si="8"/>
        <v>0</v>
      </c>
      <c r="N38" s="49">
        <f t="shared" si="8"/>
        <v>140882.97</v>
      </c>
      <c r="O38" s="57">
        <f t="shared" si="4"/>
        <v>7.7454312663125691E-2</v>
      </c>
      <c r="P38" s="143">
        <f>VLOOKUP(B38,'PNC Exon. &amp; no Exon.'!B:AJ,2,0)+VLOOKUP(B38,'PNC Exon. &amp; no Exon.'!B:AJ,3,0)</f>
        <v>30341335.599999998</v>
      </c>
      <c r="Q38" s="144">
        <f t="shared" si="6"/>
        <v>0</v>
      </c>
    </row>
    <row r="39" spans="1:17" ht="15.95" customHeight="1" x14ac:dyDescent="0.4">
      <c r="A39" s="47">
        <f t="shared" si="1"/>
        <v>31</v>
      </c>
      <c r="B39" s="51" t="s">
        <v>129</v>
      </c>
      <c r="C39" s="67">
        <f t="shared" si="2"/>
        <v>17113230.609999999</v>
      </c>
      <c r="D39" s="49">
        <f t="shared" si="8"/>
        <v>0</v>
      </c>
      <c r="E39" s="49">
        <f t="shared" si="8"/>
        <v>0</v>
      </c>
      <c r="F39" s="49">
        <f t="shared" si="8"/>
        <v>0</v>
      </c>
      <c r="G39" s="49">
        <f t="shared" si="8"/>
        <v>0</v>
      </c>
      <c r="H39" s="49">
        <f t="shared" si="8"/>
        <v>0</v>
      </c>
      <c r="I39" s="49">
        <f t="shared" si="8"/>
        <v>0</v>
      </c>
      <c r="J39" s="49">
        <f t="shared" si="8"/>
        <v>0</v>
      </c>
      <c r="K39" s="49">
        <f t="shared" si="8"/>
        <v>1997844.4400000002</v>
      </c>
      <c r="L39" s="49">
        <f t="shared" si="8"/>
        <v>0</v>
      </c>
      <c r="M39" s="49">
        <f t="shared" si="8"/>
        <v>14857751.689999999</v>
      </c>
      <c r="N39" s="49">
        <f t="shared" si="8"/>
        <v>257634.48</v>
      </c>
      <c r="O39" s="57">
        <f t="shared" si="4"/>
        <v>4.3686063521314239E-2</v>
      </c>
      <c r="P39" s="143">
        <f>VLOOKUP(B39,'PNC Exon. &amp; no Exon.'!B:AJ,2,0)+VLOOKUP(B39,'PNC Exon. &amp; no Exon.'!B:AJ,3,0)</f>
        <v>17113230.609999999</v>
      </c>
      <c r="Q39" s="144">
        <f t="shared" si="6"/>
        <v>0</v>
      </c>
    </row>
    <row r="40" spans="1:17" ht="15.95" customHeight="1" x14ac:dyDescent="0.4">
      <c r="A40" s="47">
        <f t="shared" si="1"/>
        <v>32</v>
      </c>
      <c r="B40" s="51" t="s">
        <v>131</v>
      </c>
      <c r="C40" s="67">
        <f t="shared" si="2"/>
        <v>8243431.4499999993</v>
      </c>
      <c r="D40" s="49">
        <f t="shared" si="8"/>
        <v>221644.83000000002</v>
      </c>
      <c r="E40" s="49">
        <f t="shared" si="8"/>
        <v>0</v>
      </c>
      <c r="F40" s="49">
        <f t="shared" si="8"/>
        <v>153341</v>
      </c>
      <c r="G40" s="49">
        <f t="shared" si="8"/>
        <v>9757.68</v>
      </c>
      <c r="H40" s="49">
        <f t="shared" si="8"/>
        <v>0</v>
      </c>
      <c r="I40" s="49">
        <f t="shared" si="8"/>
        <v>0</v>
      </c>
      <c r="J40" s="49">
        <f t="shared" si="8"/>
        <v>0</v>
      </c>
      <c r="K40" s="49">
        <f t="shared" si="8"/>
        <v>4365965.8099999996</v>
      </c>
      <c r="L40" s="49">
        <f t="shared" si="8"/>
        <v>0</v>
      </c>
      <c r="M40" s="49">
        <f t="shared" si="8"/>
        <v>0</v>
      </c>
      <c r="N40" s="49">
        <f t="shared" si="8"/>
        <v>3492722.13</v>
      </c>
      <c r="O40" s="57">
        <f t="shared" si="4"/>
        <v>2.104354684193083E-2</v>
      </c>
      <c r="P40" s="143">
        <f>VLOOKUP(B40,'PNC Exon. &amp; no Exon.'!B:AJ,2,0)+VLOOKUP(B40,'PNC Exon. &amp; no Exon.'!B:AJ,3,0)</f>
        <v>8243431.4500000002</v>
      </c>
      <c r="Q40" s="144">
        <f t="shared" si="6"/>
        <v>0</v>
      </c>
    </row>
    <row r="41" spans="1:17" ht="15.95" customHeight="1" x14ac:dyDescent="0.4">
      <c r="A41" s="47">
        <f t="shared" si="1"/>
        <v>33</v>
      </c>
      <c r="B41" s="51" t="s">
        <v>130</v>
      </c>
      <c r="C41" s="67">
        <f t="shared" si="2"/>
        <v>5025486.6400000006</v>
      </c>
      <c r="D41" s="49">
        <f t="shared" si="8"/>
        <v>0</v>
      </c>
      <c r="E41" s="49">
        <f t="shared" si="8"/>
        <v>3037500</v>
      </c>
      <c r="F41" s="49">
        <f t="shared" si="8"/>
        <v>0</v>
      </c>
      <c r="G41" s="49">
        <f t="shared" si="8"/>
        <v>0</v>
      </c>
      <c r="H41" s="49">
        <f t="shared" si="8"/>
        <v>0</v>
      </c>
      <c r="I41" s="49">
        <f t="shared" si="8"/>
        <v>0</v>
      </c>
      <c r="J41" s="49">
        <f t="shared" si="8"/>
        <v>0</v>
      </c>
      <c r="K41" s="49">
        <f t="shared" si="8"/>
        <v>178221.87</v>
      </c>
      <c r="L41" s="49">
        <f t="shared" si="8"/>
        <v>0</v>
      </c>
      <c r="M41" s="49">
        <f t="shared" si="8"/>
        <v>1809764.77</v>
      </c>
      <c r="N41" s="49">
        <f t="shared" si="8"/>
        <v>0</v>
      </c>
      <c r="O41" s="57">
        <f t="shared" si="4"/>
        <v>1.2828888570710153E-2</v>
      </c>
      <c r="P41" s="143">
        <f>VLOOKUP(B41,'PNC Exon. &amp; no Exon.'!B:AJ,2,0)+VLOOKUP(B41,'PNC Exon. &amp; no Exon.'!B:AJ,3,0)</f>
        <v>5025486.6400000006</v>
      </c>
      <c r="Q41" s="144">
        <f t="shared" si="6"/>
        <v>0</v>
      </c>
    </row>
    <row r="42" spans="1:17" x14ac:dyDescent="0.4">
      <c r="A42" s="70" t="s">
        <v>172</v>
      </c>
      <c r="B42" s="70"/>
      <c r="C42" s="9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0"/>
      <c r="P42" s="143" t="e">
        <f>VLOOKUP(B42,'PNC Exon. &amp; no Exon.'!B:AJ,2,0)+VLOOKUP(B42,'PNC Exon. &amp; no Exon.'!B:AJ,3,0)</f>
        <v>#N/A</v>
      </c>
      <c r="Q42" s="144" t="e">
        <f t="shared" si="6"/>
        <v>#N/A</v>
      </c>
    </row>
    <row r="43" spans="1:17" x14ac:dyDescent="0.4">
      <c r="A43" s="11"/>
      <c r="B43" s="8"/>
      <c r="C43" s="9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0"/>
    </row>
    <row r="44" spans="1:17" x14ac:dyDescent="0.4">
      <c r="A44" s="11"/>
      <c r="B44" s="8"/>
      <c r="C44" s="9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0"/>
    </row>
    <row r="45" spans="1:17" x14ac:dyDescent="0.4">
      <c r="A45" s="11"/>
      <c r="B45" s="8"/>
      <c r="C45" s="9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0"/>
    </row>
    <row r="46" spans="1:17" x14ac:dyDescent="0.4">
      <c r="A46" s="11"/>
      <c r="B46" s="8"/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0"/>
    </row>
    <row r="47" spans="1:17" x14ac:dyDescent="0.4">
      <c r="A47" s="11"/>
      <c r="B47" s="8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7" x14ac:dyDescent="0.4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4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4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4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4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4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4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4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4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4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4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ht="12" customHeight="1" x14ac:dyDescent="0.4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ht="12" customHeight="1" x14ac:dyDescent="0.4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ht="12" customHeight="1" x14ac:dyDescent="0.4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ht="17.25" customHeight="1" x14ac:dyDescent="0.6">
      <c r="A62" s="170" t="s">
        <v>42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ht="12.75" customHeight="1" x14ac:dyDescent="0.4">
      <c r="A63" s="169" t="s">
        <v>56</v>
      </c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1:15" ht="12.75" customHeight="1" x14ac:dyDescent="0.4">
      <c r="A64" s="172" t="s">
        <v>133</v>
      </c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7" ht="12.75" customHeight="1" x14ac:dyDescent="0.4">
      <c r="A65" s="169" t="s">
        <v>91</v>
      </c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</row>
    <row r="66" spans="1:17" x14ac:dyDescent="0.4">
      <c r="A66" s="1"/>
      <c r="B66" s="1"/>
      <c r="C66" s="1"/>
      <c r="D66" s="138">
        <v>7</v>
      </c>
      <c r="E66" s="138">
        <f>D66+3</f>
        <v>10</v>
      </c>
      <c r="F66" s="138">
        <f t="shared" ref="F66:N66" si="9">E66+3</f>
        <v>13</v>
      </c>
      <c r="G66" s="138">
        <f t="shared" si="9"/>
        <v>16</v>
      </c>
      <c r="H66" s="138">
        <f t="shared" si="9"/>
        <v>19</v>
      </c>
      <c r="I66" s="138">
        <f t="shared" si="9"/>
        <v>22</v>
      </c>
      <c r="J66" s="138">
        <f t="shared" si="9"/>
        <v>25</v>
      </c>
      <c r="K66" s="138">
        <f t="shared" si="9"/>
        <v>28</v>
      </c>
      <c r="L66" s="138">
        <f t="shared" si="9"/>
        <v>31</v>
      </c>
      <c r="M66" s="138">
        <f t="shared" si="9"/>
        <v>34</v>
      </c>
      <c r="N66" s="138">
        <f t="shared" si="9"/>
        <v>37</v>
      </c>
      <c r="O66" s="1"/>
    </row>
    <row r="67" spans="1:17" ht="37.5" customHeight="1" x14ac:dyDescent="0.4">
      <c r="A67" s="109" t="s">
        <v>32</v>
      </c>
      <c r="B67" s="69" t="s">
        <v>88</v>
      </c>
      <c r="C67" s="109" t="s">
        <v>0</v>
      </c>
      <c r="D67" s="109" t="s">
        <v>43</v>
      </c>
      <c r="E67" s="109" t="s">
        <v>13</v>
      </c>
      <c r="F67" s="109" t="s">
        <v>44</v>
      </c>
      <c r="G67" s="109" t="s">
        <v>15</v>
      </c>
      <c r="H67" s="109" t="s">
        <v>45</v>
      </c>
      <c r="I67" s="109" t="s">
        <v>90</v>
      </c>
      <c r="J67" s="109" t="s">
        <v>46</v>
      </c>
      <c r="K67" s="109" t="s">
        <v>36</v>
      </c>
      <c r="L67" s="109" t="s">
        <v>47</v>
      </c>
      <c r="M67" s="109" t="s">
        <v>48</v>
      </c>
      <c r="N67" s="109" t="s">
        <v>49</v>
      </c>
      <c r="O67" s="109" t="s">
        <v>61</v>
      </c>
    </row>
    <row r="68" spans="1:17" ht="20.25" customHeight="1" x14ac:dyDescent="0.4">
      <c r="A68" s="140">
        <v>0</v>
      </c>
      <c r="B68" s="66" t="s">
        <v>21</v>
      </c>
      <c r="C68" s="76">
        <f t="shared" ref="C68:N68" si="10">SUM(C69:C101)</f>
        <v>6386339260.4099998</v>
      </c>
      <c r="D68" s="76">
        <f t="shared" si="10"/>
        <v>22537593.889999997</v>
      </c>
      <c r="E68" s="76">
        <f t="shared" si="10"/>
        <v>1073382421.13</v>
      </c>
      <c r="F68" s="76">
        <f t="shared" si="10"/>
        <v>1697958034.1400001</v>
      </c>
      <c r="G68" s="76">
        <f t="shared" si="10"/>
        <v>43615771.360000007</v>
      </c>
      <c r="H68" s="76">
        <f t="shared" si="10"/>
        <v>1300820484.3299999</v>
      </c>
      <c r="I68" s="76">
        <f t="shared" si="10"/>
        <v>52713976.519999996</v>
      </c>
      <c r="J68" s="76">
        <f t="shared" si="10"/>
        <v>56119018.390000008</v>
      </c>
      <c r="K68" s="76">
        <f t="shared" si="10"/>
        <v>1630339617.2299998</v>
      </c>
      <c r="L68" s="76">
        <f t="shared" si="10"/>
        <v>51151066.210000001</v>
      </c>
      <c r="M68" s="76">
        <f t="shared" si="10"/>
        <v>119055243.56999996</v>
      </c>
      <c r="N68" s="76">
        <f t="shared" si="10"/>
        <v>338646033.63999999</v>
      </c>
      <c r="O68" s="60">
        <f>SUM(O69:O101,0)</f>
        <v>99.999999999999972</v>
      </c>
    </row>
    <row r="69" spans="1:17" ht="15.95" customHeight="1" x14ac:dyDescent="0.4">
      <c r="A69" s="47">
        <f t="shared" ref="A69:A101" si="11">RANK(C69,$C$69:$C$101)</f>
        <v>1</v>
      </c>
      <c r="B69" s="87" t="s">
        <v>84</v>
      </c>
      <c r="C69" s="59">
        <f t="shared" ref="C69:C101" si="12">SUM(D69:N69)</f>
        <v>1172129984.0200002</v>
      </c>
      <c r="D69" s="48">
        <f>VLOOKUP($Q69&amp;$B69,'PNC Exon. &amp; no Exon.'!$A:$AL,'P.N.C. x Comp. x Ramos'!D$66,0)</f>
        <v>4514802.7600000007</v>
      </c>
      <c r="E69" s="48">
        <f>VLOOKUP($Q69&amp;$B69,'PNC Exon. &amp; no Exon.'!$A:$AL,'P.N.C. x Comp. x Ramos'!E$66,0)</f>
        <v>244102696.88999999</v>
      </c>
      <c r="F69" s="48">
        <f>VLOOKUP($Q69&amp;$B69,'PNC Exon. &amp; no Exon.'!$A:$AL,'P.N.C. x Comp. x Ramos'!F$66,0)</f>
        <v>282511340.19</v>
      </c>
      <c r="G69" s="48">
        <f>VLOOKUP($Q69&amp;$B69,'PNC Exon. &amp; no Exon.'!$A:$AL,'P.N.C. x Comp. x Ramos'!G$66,0)</f>
        <v>23414701.170000002</v>
      </c>
      <c r="H69" s="48">
        <f>VLOOKUP($Q69&amp;$B69,'PNC Exon. &amp; no Exon.'!$A:$AL,'P.N.C. x Comp. x Ramos'!H$66,0)</f>
        <v>306841451.53000003</v>
      </c>
      <c r="I69" s="48">
        <f>VLOOKUP($Q69&amp;$B69,'PNC Exon. &amp; no Exon.'!$A:$AL,'P.N.C. x Comp. x Ramos'!I$66,0)</f>
        <v>1326853.79</v>
      </c>
      <c r="J69" s="48">
        <f>VLOOKUP($Q69&amp;$B69,'PNC Exon. &amp; no Exon.'!$A:$AL,'P.N.C. x Comp. x Ramos'!J$66,0)</f>
        <v>19847289.23</v>
      </c>
      <c r="K69" s="48">
        <f>VLOOKUP($Q69&amp;$B69,'PNC Exon. &amp; no Exon.'!$A:$AL,'P.N.C. x Comp. x Ramos'!K$66,0)</f>
        <v>200498591.88</v>
      </c>
      <c r="L69" s="48">
        <f>VLOOKUP($Q69&amp;$B69,'PNC Exon. &amp; no Exon.'!$A:$AL,'P.N.C. x Comp. x Ramos'!L$66,0)</f>
        <v>0</v>
      </c>
      <c r="M69" s="48">
        <f>VLOOKUP($Q69&amp;$B69,'PNC Exon. &amp; no Exon.'!$A:$AL,'P.N.C. x Comp. x Ramos'!M$66,0)</f>
        <v>11053791.67</v>
      </c>
      <c r="N69" s="48">
        <f>VLOOKUP($Q69&amp;$B69,'PNC Exon. &amp; no Exon.'!$A:$AL,'P.N.C. x Comp. x Ramos'!N$66,0)</f>
        <v>78018464.910000011</v>
      </c>
      <c r="O69" s="57">
        <f t="shared" ref="O69:O101" si="13">IFERROR(C69/$C$68*100,0)</f>
        <v>18.35370681426577</v>
      </c>
      <c r="Q69" s="137" t="s">
        <v>23</v>
      </c>
    </row>
    <row r="70" spans="1:17" ht="15.95" customHeight="1" x14ac:dyDescent="0.4">
      <c r="A70" s="47">
        <f t="shared" si="11"/>
        <v>2</v>
      </c>
      <c r="B70" s="51" t="s">
        <v>92</v>
      </c>
      <c r="C70" s="59">
        <f t="shared" si="12"/>
        <v>1111531500.46</v>
      </c>
      <c r="D70" s="48">
        <f>VLOOKUP($Q70&amp;$B70,'PNC Exon. &amp; no Exon.'!$A:$AL,'P.N.C. x Comp. x Ramos'!D$66,0)</f>
        <v>3420103.5100000002</v>
      </c>
      <c r="E70" s="48">
        <f>VLOOKUP($Q70&amp;$B70,'PNC Exon. &amp; no Exon.'!$A:$AL,'P.N.C. x Comp. x Ramos'!E$66,0)</f>
        <v>23489684.960000001</v>
      </c>
      <c r="F70" s="48">
        <f>VLOOKUP($Q70&amp;$B70,'PNC Exon. &amp; no Exon.'!$A:$AL,'P.N.C. x Comp. x Ramos'!F$66,0)</f>
        <v>987328219.30999994</v>
      </c>
      <c r="G70" s="48">
        <f>VLOOKUP($Q70&amp;$B70,'PNC Exon. &amp; no Exon.'!$A:$AL,'P.N.C. x Comp. x Ramos'!G$66,0)</f>
        <v>596243.47000000009</v>
      </c>
      <c r="H70" s="48">
        <f>VLOOKUP($Q70&amp;$B70,'PNC Exon. &amp; no Exon.'!$A:$AL,'P.N.C. x Comp. x Ramos'!H$66,0)</f>
        <v>25248740.02</v>
      </c>
      <c r="I70" s="48">
        <f>VLOOKUP($Q70&amp;$B70,'PNC Exon. &amp; no Exon.'!$A:$AL,'P.N.C. x Comp. x Ramos'!I$66,0)</f>
        <v>333481.46999999997</v>
      </c>
      <c r="J70" s="48">
        <f>VLOOKUP($Q70&amp;$B70,'PNC Exon. &amp; no Exon.'!$A:$AL,'P.N.C. x Comp. x Ramos'!J$66,0)</f>
        <v>1222356.29</v>
      </c>
      <c r="K70" s="48">
        <f>VLOOKUP($Q70&amp;$B70,'PNC Exon. &amp; no Exon.'!$A:$AL,'P.N.C. x Comp. x Ramos'!K$66,0)</f>
        <v>60516096.039999999</v>
      </c>
      <c r="L70" s="48">
        <f>VLOOKUP($Q70&amp;$B70,'PNC Exon. &amp; no Exon.'!$A:$AL,'P.N.C. x Comp. x Ramos'!L$66,0)</f>
        <v>0</v>
      </c>
      <c r="M70" s="48">
        <f>VLOOKUP($Q70&amp;$B70,'PNC Exon. &amp; no Exon.'!$A:$AL,'P.N.C. x Comp. x Ramos'!M$66,0)</f>
        <v>941613.42999999993</v>
      </c>
      <c r="N70" s="48">
        <f>VLOOKUP($Q70&amp;$B70,'PNC Exon. &amp; no Exon.'!$A:$AL,'P.N.C. x Comp. x Ramos'!N$66,0)</f>
        <v>8434961.959999999</v>
      </c>
      <c r="O70" s="57">
        <f t="shared" si="13"/>
        <v>17.40483014033677</v>
      </c>
      <c r="Q70" s="137" t="s">
        <v>23</v>
      </c>
    </row>
    <row r="71" spans="1:17" ht="15.95" customHeight="1" x14ac:dyDescent="0.4">
      <c r="A71" s="47">
        <f t="shared" si="11"/>
        <v>3</v>
      </c>
      <c r="B71" s="51" t="s">
        <v>93</v>
      </c>
      <c r="C71" s="59">
        <f t="shared" si="12"/>
        <v>754911510.45000005</v>
      </c>
      <c r="D71" s="48">
        <f>VLOOKUP($Q71&amp;$B71,'PNC Exon. &amp; no Exon.'!$A:$AL,'P.N.C. x Comp. x Ramos'!D$66,0)</f>
        <v>2577618.62</v>
      </c>
      <c r="E71" s="48">
        <f>VLOOKUP($Q71&amp;$B71,'PNC Exon. &amp; no Exon.'!$A:$AL,'P.N.C. x Comp. x Ramos'!E$66,0)</f>
        <v>205859539.43000001</v>
      </c>
      <c r="F71" s="48">
        <f>VLOOKUP($Q71&amp;$B71,'PNC Exon. &amp; no Exon.'!$A:$AL,'P.N.C. x Comp. x Ramos'!F$66,0)</f>
        <v>22522992.489999998</v>
      </c>
      <c r="G71" s="48">
        <f>VLOOKUP($Q71&amp;$B71,'PNC Exon. &amp; no Exon.'!$A:$AL,'P.N.C. x Comp. x Ramos'!G$66,0)</f>
        <v>1849315.41</v>
      </c>
      <c r="H71" s="48">
        <f>VLOOKUP($Q71&amp;$B71,'PNC Exon. &amp; no Exon.'!$A:$AL,'P.N.C. x Comp. x Ramos'!H$66,0)</f>
        <v>217267466.22999999</v>
      </c>
      <c r="I71" s="48">
        <f>VLOOKUP($Q71&amp;$B71,'PNC Exon. &amp; no Exon.'!$A:$AL,'P.N.C. x Comp. x Ramos'!I$66,0)</f>
        <v>12758515.619999999</v>
      </c>
      <c r="J71" s="48">
        <f>VLOOKUP($Q71&amp;$B71,'PNC Exon. &amp; no Exon.'!$A:$AL,'P.N.C. x Comp. x Ramos'!J$66,0)</f>
        <v>6766841.9699999997</v>
      </c>
      <c r="K71" s="48">
        <f>VLOOKUP($Q71&amp;$B71,'PNC Exon. &amp; no Exon.'!$A:$AL,'P.N.C. x Comp. x Ramos'!K$66,0)</f>
        <v>233173592.34</v>
      </c>
      <c r="L71" s="48">
        <f>VLOOKUP($Q71&amp;$B71,'PNC Exon. &amp; no Exon.'!$A:$AL,'P.N.C. x Comp. x Ramos'!L$66,0)</f>
        <v>0</v>
      </c>
      <c r="M71" s="48">
        <f>VLOOKUP($Q71&amp;$B71,'PNC Exon. &amp; no Exon.'!$A:$AL,'P.N.C. x Comp. x Ramos'!M$66,0)</f>
        <v>4268007.91</v>
      </c>
      <c r="N71" s="48">
        <f>VLOOKUP($Q71&amp;$B71,'PNC Exon. &amp; no Exon.'!$A:$AL,'P.N.C. x Comp. x Ramos'!N$66,0)</f>
        <v>47867620.430000007</v>
      </c>
      <c r="O71" s="57">
        <f t="shared" si="13"/>
        <v>11.820723573672707</v>
      </c>
      <c r="Q71" s="137" t="s">
        <v>23</v>
      </c>
    </row>
    <row r="72" spans="1:17" ht="15.95" customHeight="1" x14ac:dyDescent="0.4">
      <c r="A72" s="47">
        <f t="shared" si="11"/>
        <v>4</v>
      </c>
      <c r="B72" s="51" t="s">
        <v>110</v>
      </c>
      <c r="C72" s="59">
        <f t="shared" si="12"/>
        <v>731427003.06000018</v>
      </c>
      <c r="D72" s="48">
        <f>VLOOKUP($Q72&amp;$B72,'PNC Exon. &amp; no Exon.'!$A:$AL,'P.N.C. x Comp. x Ramos'!D$66,0)</f>
        <v>2524164.63</v>
      </c>
      <c r="E72" s="48">
        <f>VLOOKUP($Q72&amp;$B72,'PNC Exon. &amp; no Exon.'!$A:$AL,'P.N.C. x Comp. x Ramos'!E$66,0)</f>
        <v>187702164.04000002</v>
      </c>
      <c r="F72" s="48">
        <f>VLOOKUP($Q72&amp;$B72,'PNC Exon. &amp; no Exon.'!$A:$AL,'P.N.C. x Comp. x Ramos'!F$66,0)</f>
        <v>15694082.32</v>
      </c>
      <c r="G72" s="48">
        <f>VLOOKUP($Q72&amp;$B72,'PNC Exon. &amp; no Exon.'!$A:$AL,'P.N.C. x Comp. x Ramos'!G$66,0)</f>
        <v>12275805.33</v>
      </c>
      <c r="H72" s="48">
        <f>VLOOKUP($Q72&amp;$B72,'PNC Exon. &amp; no Exon.'!$A:$AL,'P.N.C. x Comp. x Ramos'!H$66,0)</f>
        <v>269873775.96000004</v>
      </c>
      <c r="I72" s="48">
        <f>VLOOKUP($Q72&amp;$B72,'PNC Exon. &amp; no Exon.'!$A:$AL,'P.N.C. x Comp. x Ramos'!I$66,0)</f>
        <v>773958.5</v>
      </c>
      <c r="J72" s="48">
        <f>VLOOKUP($Q72&amp;$B72,'PNC Exon. &amp; no Exon.'!$A:$AL,'P.N.C. x Comp. x Ramos'!J$66,0)</f>
        <v>3428396.49</v>
      </c>
      <c r="K72" s="48">
        <f>VLOOKUP($Q72&amp;$B72,'PNC Exon. &amp; no Exon.'!$A:$AL,'P.N.C. x Comp. x Ramos'!K$66,0)</f>
        <v>206014599.37</v>
      </c>
      <c r="L72" s="48">
        <f>VLOOKUP($Q72&amp;$B72,'PNC Exon. &amp; no Exon.'!$A:$AL,'P.N.C. x Comp. x Ramos'!L$66,0)</f>
        <v>0</v>
      </c>
      <c r="M72" s="48">
        <f>VLOOKUP($Q72&amp;$B72,'PNC Exon. &amp; no Exon.'!$A:$AL,'P.N.C. x Comp. x Ramos'!M$66,0)</f>
        <v>7624560.2000000002</v>
      </c>
      <c r="N72" s="48">
        <f>VLOOKUP($Q72&amp;$B72,'PNC Exon. &amp; no Exon.'!$A:$AL,'P.N.C. x Comp. x Ramos'!N$66,0)</f>
        <v>25515496.220000003</v>
      </c>
      <c r="O72" s="57">
        <f t="shared" si="13"/>
        <v>11.452993228753758</v>
      </c>
      <c r="Q72" s="137" t="s">
        <v>23</v>
      </c>
    </row>
    <row r="73" spans="1:17" ht="15.95" customHeight="1" x14ac:dyDescent="0.4">
      <c r="A73" s="47">
        <f t="shared" si="11"/>
        <v>5</v>
      </c>
      <c r="B73" s="51" t="s">
        <v>111</v>
      </c>
      <c r="C73" s="59">
        <f t="shared" si="12"/>
        <v>553626550.80999994</v>
      </c>
      <c r="D73" s="48">
        <f>VLOOKUP($Q73&amp;$B73,'PNC Exon. &amp; no Exon.'!$A:$AL,'P.N.C. x Comp. x Ramos'!D$66,0)</f>
        <v>83679.5</v>
      </c>
      <c r="E73" s="48">
        <f>VLOOKUP($Q73&amp;$B73,'PNC Exon. &amp; no Exon.'!$A:$AL,'P.N.C. x Comp. x Ramos'!E$66,0)</f>
        <v>17263869.879999999</v>
      </c>
      <c r="F73" s="48">
        <f>VLOOKUP($Q73&amp;$B73,'PNC Exon. &amp; no Exon.'!$A:$AL,'P.N.C. x Comp. x Ramos'!F$66,0)</f>
        <v>72908022.899999991</v>
      </c>
      <c r="G73" s="48">
        <f>VLOOKUP($Q73&amp;$B73,'PNC Exon. &amp; no Exon.'!$A:$AL,'P.N.C. x Comp. x Ramos'!G$66,0)</f>
        <v>2499211.94</v>
      </c>
      <c r="H73" s="48">
        <f>VLOOKUP($Q73&amp;$B73,'PNC Exon. &amp; no Exon.'!$A:$AL,'P.N.C. x Comp. x Ramos'!H$66,0)</f>
        <v>217532652.00999999</v>
      </c>
      <c r="I73" s="48">
        <f>VLOOKUP($Q73&amp;$B73,'PNC Exon. &amp; no Exon.'!$A:$AL,'P.N.C. x Comp. x Ramos'!I$66,0)</f>
        <v>3946139.68</v>
      </c>
      <c r="J73" s="48">
        <f>VLOOKUP($Q73&amp;$B73,'PNC Exon. &amp; no Exon.'!$A:$AL,'P.N.C. x Comp. x Ramos'!J$66,0)</f>
        <v>8666070.4699999988</v>
      </c>
      <c r="K73" s="48">
        <f>VLOOKUP($Q73&amp;$B73,'PNC Exon. &amp; no Exon.'!$A:$AL,'P.N.C. x Comp. x Ramos'!K$66,0)</f>
        <v>177475652.32999998</v>
      </c>
      <c r="L73" s="48">
        <f>VLOOKUP($Q73&amp;$B73,'PNC Exon. &amp; no Exon.'!$A:$AL,'P.N.C. x Comp. x Ramos'!L$66,0)</f>
        <v>0</v>
      </c>
      <c r="M73" s="48">
        <f>VLOOKUP($Q73&amp;$B73,'PNC Exon. &amp; no Exon.'!$A:$AL,'P.N.C. x Comp. x Ramos'!M$66,0)</f>
        <v>14445757.1</v>
      </c>
      <c r="N73" s="48">
        <f>VLOOKUP($Q73&amp;$B73,'PNC Exon. &amp; no Exon.'!$A:$AL,'P.N.C. x Comp. x Ramos'!N$66,0)</f>
        <v>38805495</v>
      </c>
      <c r="O73" s="57">
        <f t="shared" si="13"/>
        <v>8.6689185812915515</v>
      </c>
      <c r="Q73" s="137" t="s">
        <v>23</v>
      </c>
    </row>
    <row r="74" spans="1:17" ht="15.95" customHeight="1" x14ac:dyDescent="0.4">
      <c r="A74" s="47">
        <f t="shared" si="11"/>
        <v>6</v>
      </c>
      <c r="B74" s="51" t="s">
        <v>112</v>
      </c>
      <c r="C74" s="59">
        <f t="shared" si="12"/>
        <v>523060868.27999997</v>
      </c>
      <c r="D74" s="48">
        <f>VLOOKUP($Q74&amp;$B74,'PNC Exon. &amp; no Exon.'!$A:$AL,'P.N.C. x Comp. x Ramos'!D$66,0)</f>
        <v>1317215.27</v>
      </c>
      <c r="E74" s="48">
        <f>VLOOKUP($Q74&amp;$B74,'PNC Exon. &amp; no Exon.'!$A:$AL,'P.N.C. x Comp. x Ramos'!E$66,0)</f>
        <v>15385409.959999999</v>
      </c>
      <c r="F74" s="48">
        <f>VLOOKUP($Q74&amp;$B74,'PNC Exon. &amp; no Exon.'!$A:$AL,'P.N.C. x Comp. x Ramos'!F$66,0)</f>
        <v>15604841.389999999</v>
      </c>
      <c r="G74" s="48">
        <f>VLOOKUP($Q74&amp;$B74,'PNC Exon. &amp; no Exon.'!$A:$AL,'P.N.C. x Comp. x Ramos'!G$66,0)</f>
        <v>736479.89</v>
      </c>
      <c r="H74" s="48">
        <f>VLOOKUP($Q74&amp;$B74,'PNC Exon. &amp; no Exon.'!$A:$AL,'P.N.C. x Comp. x Ramos'!H$66,0)</f>
        <v>191291306.27000001</v>
      </c>
      <c r="I74" s="48">
        <f>VLOOKUP($Q74&amp;$B74,'PNC Exon. &amp; no Exon.'!$A:$AL,'P.N.C. x Comp. x Ramos'!I$66,0)</f>
        <v>22563815.109999999</v>
      </c>
      <c r="J74" s="48">
        <f>VLOOKUP($Q74&amp;$B74,'PNC Exon. &amp; no Exon.'!$A:$AL,'P.N.C. x Comp. x Ramos'!J$66,0)</f>
        <v>12459438.77</v>
      </c>
      <c r="K74" s="48">
        <f>VLOOKUP($Q74&amp;$B74,'PNC Exon. &amp; no Exon.'!$A:$AL,'P.N.C. x Comp. x Ramos'!K$66,0)</f>
        <v>160469721.53</v>
      </c>
      <c r="L74" s="48">
        <f>VLOOKUP($Q74&amp;$B74,'PNC Exon. &amp; no Exon.'!$A:$AL,'P.N.C. x Comp. x Ramos'!L$66,0)</f>
        <v>0</v>
      </c>
      <c r="M74" s="48">
        <f>VLOOKUP($Q74&amp;$B74,'PNC Exon. &amp; no Exon.'!$A:$AL,'P.N.C. x Comp. x Ramos'!M$66,0)</f>
        <v>16315052.76</v>
      </c>
      <c r="N74" s="48">
        <f>VLOOKUP($Q74&amp;$B74,'PNC Exon. &amp; no Exon.'!$A:$AL,'P.N.C. x Comp. x Ramos'!N$66,0)</f>
        <v>86917587.329999998</v>
      </c>
      <c r="O74" s="57">
        <f t="shared" si="13"/>
        <v>8.1903082024242426</v>
      </c>
      <c r="Q74" s="137" t="s">
        <v>23</v>
      </c>
    </row>
    <row r="75" spans="1:17" ht="15.95" customHeight="1" x14ac:dyDescent="0.4">
      <c r="A75" s="47">
        <f t="shared" si="11"/>
        <v>7</v>
      </c>
      <c r="B75" s="51" t="s">
        <v>113</v>
      </c>
      <c r="C75" s="59">
        <f t="shared" si="12"/>
        <v>236673236.20000002</v>
      </c>
      <c r="D75" s="48">
        <f>VLOOKUP($Q75&amp;$B75,'PNC Exon. &amp; no Exon.'!$A:$AL,'P.N.C. x Comp. x Ramos'!D$66,0)</f>
        <v>7009227.6500000004</v>
      </c>
      <c r="E75" s="48">
        <f>VLOOKUP($Q75&amp;$B75,'PNC Exon. &amp; no Exon.'!$A:$AL,'P.N.C. x Comp. x Ramos'!E$66,0)</f>
        <v>520544.71</v>
      </c>
      <c r="F75" s="48">
        <f>VLOOKUP($Q75&amp;$B75,'PNC Exon. &amp; no Exon.'!$A:$AL,'P.N.C. x Comp. x Ramos'!F$66,0)</f>
        <v>229143463.84</v>
      </c>
      <c r="G75" s="48">
        <f>VLOOKUP($Q75&amp;$B75,'PNC Exon. &amp; no Exon.'!$A:$AL,'P.N.C. x Comp. x Ramos'!G$66,0)</f>
        <v>0</v>
      </c>
      <c r="H75" s="48">
        <f>VLOOKUP($Q75&amp;$B75,'PNC Exon. &amp; no Exon.'!$A:$AL,'P.N.C. x Comp. x Ramos'!H$66,0)</f>
        <v>0</v>
      </c>
      <c r="I75" s="48">
        <f>VLOOKUP($Q75&amp;$B75,'PNC Exon. &amp; no Exon.'!$A:$AL,'P.N.C. x Comp. x Ramos'!I$66,0)</f>
        <v>0</v>
      </c>
      <c r="J75" s="48">
        <f>VLOOKUP($Q75&amp;$B75,'PNC Exon. &amp; no Exon.'!$A:$AL,'P.N.C. x Comp. x Ramos'!J$66,0)</f>
        <v>0</v>
      </c>
      <c r="K75" s="48">
        <f>VLOOKUP($Q75&amp;$B75,'PNC Exon. &amp; no Exon.'!$A:$AL,'P.N.C. x Comp. x Ramos'!K$66,0)</f>
        <v>0</v>
      </c>
      <c r="L75" s="48">
        <f>VLOOKUP($Q75&amp;$B75,'PNC Exon. &amp; no Exon.'!$A:$AL,'P.N.C. x Comp. x Ramos'!L$66,0)</f>
        <v>0</v>
      </c>
      <c r="M75" s="48">
        <f>VLOOKUP($Q75&amp;$B75,'PNC Exon. &amp; no Exon.'!$A:$AL,'P.N.C. x Comp. x Ramos'!M$66,0)</f>
        <v>0</v>
      </c>
      <c r="N75" s="48">
        <f>VLOOKUP($Q75&amp;$B75,'PNC Exon. &amp; no Exon.'!$A:$AL,'P.N.C. x Comp. x Ramos'!N$66,0)</f>
        <v>0</v>
      </c>
      <c r="O75" s="57">
        <f t="shared" si="13"/>
        <v>3.7059295873486948</v>
      </c>
      <c r="Q75" s="137" t="s">
        <v>23</v>
      </c>
    </row>
    <row r="76" spans="1:17" ht="15.95" customHeight="1" x14ac:dyDescent="0.4">
      <c r="A76" s="47">
        <f t="shared" si="11"/>
        <v>8</v>
      </c>
      <c r="B76" s="51" t="s">
        <v>94</v>
      </c>
      <c r="C76" s="59">
        <f t="shared" si="12"/>
        <v>231143031.38999999</v>
      </c>
      <c r="D76" s="48">
        <f>VLOOKUP($Q76&amp;$B76,'PNC Exon. &amp; no Exon.'!$A:$AL,'P.N.C. x Comp. x Ramos'!D$66,0)</f>
        <v>0</v>
      </c>
      <c r="E76" s="48">
        <f>VLOOKUP($Q76&amp;$B76,'PNC Exon. &amp; no Exon.'!$A:$AL,'P.N.C. x Comp. x Ramos'!E$66,0)</f>
        <v>199265668.85999998</v>
      </c>
      <c r="F76" s="48">
        <f>VLOOKUP($Q76&amp;$B76,'PNC Exon. &amp; no Exon.'!$A:$AL,'P.N.C. x Comp. x Ramos'!F$66,0)</f>
        <v>0</v>
      </c>
      <c r="G76" s="48">
        <f>VLOOKUP($Q76&amp;$B76,'PNC Exon. &amp; no Exon.'!$A:$AL,'P.N.C. x Comp. x Ramos'!G$66,0)</f>
        <v>78346.55</v>
      </c>
      <c r="H76" s="48">
        <f>VLOOKUP($Q76&amp;$B76,'PNC Exon. &amp; no Exon.'!$A:$AL,'P.N.C. x Comp. x Ramos'!H$66,0)</f>
        <v>18713210.030000001</v>
      </c>
      <c r="I76" s="48">
        <f>VLOOKUP($Q76&amp;$B76,'PNC Exon. &amp; no Exon.'!$A:$AL,'P.N.C. x Comp. x Ramos'!I$66,0)</f>
        <v>0</v>
      </c>
      <c r="J76" s="48">
        <f>VLOOKUP($Q76&amp;$B76,'PNC Exon. &amp; no Exon.'!$A:$AL,'P.N.C. x Comp. x Ramos'!J$66,0)</f>
        <v>170887.59</v>
      </c>
      <c r="K76" s="48">
        <f>VLOOKUP($Q76&amp;$B76,'PNC Exon. &amp; no Exon.'!$A:$AL,'P.N.C. x Comp. x Ramos'!K$66,0)</f>
        <v>0</v>
      </c>
      <c r="L76" s="48">
        <f>VLOOKUP($Q76&amp;$B76,'PNC Exon. &amp; no Exon.'!$A:$AL,'P.N.C. x Comp. x Ramos'!L$66,0)</f>
        <v>0</v>
      </c>
      <c r="M76" s="48">
        <f>VLOOKUP($Q76&amp;$B76,'PNC Exon. &amp; no Exon.'!$A:$AL,'P.N.C. x Comp. x Ramos'!M$66,0)</f>
        <v>394946.23</v>
      </c>
      <c r="N76" s="48">
        <f>VLOOKUP($Q76&amp;$B76,'PNC Exon. &amp; no Exon.'!$A:$AL,'P.N.C. x Comp. x Ramos'!N$66,0)</f>
        <v>12519972.129999999</v>
      </c>
      <c r="O76" s="57">
        <f t="shared" si="13"/>
        <v>3.6193353025088228</v>
      </c>
      <c r="Q76" s="137" t="s">
        <v>23</v>
      </c>
    </row>
    <row r="77" spans="1:17" ht="15.95" customHeight="1" x14ac:dyDescent="0.4">
      <c r="A77" s="47">
        <f t="shared" si="11"/>
        <v>9</v>
      </c>
      <c r="B77" s="51" t="s">
        <v>77</v>
      </c>
      <c r="C77" s="59">
        <f t="shared" si="12"/>
        <v>144901912.70999998</v>
      </c>
      <c r="D77" s="48">
        <f>VLOOKUP($Q77&amp;$B77,'PNC Exon. &amp; no Exon.'!$A:$AL,'P.N.C. x Comp. x Ramos'!D$66,0)</f>
        <v>155623.38</v>
      </c>
      <c r="E77" s="48">
        <f>VLOOKUP($Q77&amp;$B77,'PNC Exon. &amp; no Exon.'!$A:$AL,'P.N.C. x Comp. x Ramos'!E$66,0)</f>
        <v>95477219.75999999</v>
      </c>
      <c r="F77" s="48">
        <f>VLOOKUP($Q77&amp;$B77,'PNC Exon. &amp; no Exon.'!$A:$AL,'P.N.C. x Comp. x Ramos'!F$66,0)</f>
        <v>741716.14</v>
      </c>
      <c r="G77" s="48">
        <f>VLOOKUP($Q77&amp;$B77,'PNC Exon. &amp; no Exon.'!$A:$AL,'P.N.C. x Comp. x Ramos'!G$66,0)</f>
        <v>126839.4</v>
      </c>
      <c r="H77" s="48">
        <f>VLOOKUP($Q77&amp;$B77,'PNC Exon. &amp; no Exon.'!$A:$AL,'P.N.C. x Comp. x Ramos'!H$66,0)</f>
        <v>5003751.2</v>
      </c>
      <c r="I77" s="48">
        <f>VLOOKUP($Q77&amp;$B77,'PNC Exon. &amp; no Exon.'!$A:$AL,'P.N.C. x Comp. x Ramos'!I$66,0)</f>
        <v>9702264.0399999991</v>
      </c>
      <c r="J77" s="48">
        <f>VLOOKUP($Q77&amp;$B77,'PNC Exon. &amp; no Exon.'!$A:$AL,'P.N.C. x Comp. x Ramos'!J$66,0)</f>
        <v>136006.34</v>
      </c>
      <c r="K77" s="48">
        <f>VLOOKUP($Q77&amp;$B77,'PNC Exon. &amp; no Exon.'!$A:$AL,'P.N.C. x Comp. x Ramos'!K$66,0)</f>
        <v>21218741.940000001</v>
      </c>
      <c r="L77" s="48">
        <f>VLOOKUP($Q77&amp;$B77,'PNC Exon. &amp; no Exon.'!$A:$AL,'P.N.C. x Comp. x Ramos'!L$66,0)</f>
        <v>0</v>
      </c>
      <c r="M77" s="48">
        <f>VLOOKUP($Q77&amp;$B77,'PNC Exon. &amp; no Exon.'!$A:$AL,'P.N.C. x Comp. x Ramos'!M$66,0)</f>
        <v>9294164.9700000007</v>
      </c>
      <c r="N77" s="48">
        <f>VLOOKUP($Q77&amp;$B77,'PNC Exon. &amp; no Exon.'!$A:$AL,'P.N.C. x Comp. x Ramos'!N$66,0)</f>
        <v>3045585.54</v>
      </c>
      <c r="O77" s="57">
        <f t="shared" si="13"/>
        <v>2.2689354073040171</v>
      </c>
      <c r="Q77" s="137" t="s">
        <v>23</v>
      </c>
    </row>
    <row r="78" spans="1:17" ht="15.95" customHeight="1" x14ac:dyDescent="0.4">
      <c r="A78" s="47">
        <f t="shared" si="11"/>
        <v>10</v>
      </c>
      <c r="B78" s="51" t="s">
        <v>114</v>
      </c>
      <c r="C78" s="59">
        <f t="shared" si="12"/>
        <v>124311763.66</v>
      </c>
      <c r="D78" s="48">
        <f>VLOOKUP($Q78&amp;$B78,'PNC Exon. &amp; no Exon.'!$A:$AL,'P.N.C. x Comp. x Ramos'!D$66,0)</f>
        <v>0</v>
      </c>
      <c r="E78" s="48">
        <f>VLOOKUP($Q78&amp;$B78,'PNC Exon. &amp; no Exon.'!$A:$AL,'P.N.C. x Comp. x Ramos'!E$66,0)</f>
        <v>34089.31</v>
      </c>
      <c r="F78" s="48">
        <f>VLOOKUP($Q78&amp;$B78,'PNC Exon. &amp; no Exon.'!$A:$AL,'P.N.C. x Comp. x Ramos'!F$66,0)</f>
        <v>0</v>
      </c>
      <c r="G78" s="48">
        <f>VLOOKUP($Q78&amp;$B78,'PNC Exon. &amp; no Exon.'!$A:$AL,'P.N.C. x Comp. x Ramos'!G$66,0)</f>
        <v>0</v>
      </c>
      <c r="H78" s="48">
        <f>VLOOKUP($Q78&amp;$B78,'PNC Exon. &amp; no Exon.'!$A:$AL,'P.N.C. x Comp. x Ramos'!H$66,0)</f>
        <v>305186.53000000003</v>
      </c>
      <c r="I78" s="48">
        <f>VLOOKUP($Q78&amp;$B78,'PNC Exon. &amp; no Exon.'!$A:$AL,'P.N.C. x Comp. x Ramos'!I$66,0)</f>
        <v>176387.93</v>
      </c>
      <c r="J78" s="48">
        <f>VLOOKUP($Q78&amp;$B78,'PNC Exon. &amp; no Exon.'!$A:$AL,'P.N.C. x Comp. x Ramos'!J$66,0)</f>
        <v>1806695.7</v>
      </c>
      <c r="K78" s="48">
        <f>VLOOKUP($Q78&amp;$B78,'PNC Exon. &amp; no Exon.'!$A:$AL,'P.N.C. x Comp. x Ramos'!K$66,0)</f>
        <v>121664204.78</v>
      </c>
      <c r="L78" s="48">
        <f>VLOOKUP($Q78&amp;$B78,'PNC Exon. &amp; no Exon.'!$A:$AL,'P.N.C. x Comp. x Ramos'!L$66,0)</f>
        <v>0</v>
      </c>
      <c r="M78" s="48">
        <f>VLOOKUP($Q78&amp;$B78,'PNC Exon. &amp; no Exon.'!$A:$AL,'P.N.C. x Comp. x Ramos'!M$66,0)</f>
        <v>123589.59</v>
      </c>
      <c r="N78" s="48">
        <f>VLOOKUP($Q78&amp;$B78,'PNC Exon. &amp; no Exon.'!$A:$AL,'P.N.C. x Comp. x Ramos'!N$66,0)</f>
        <v>201609.82</v>
      </c>
      <c r="O78" s="57">
        <f t="shared" si="13"/>
        <v>1.9465261488789001</v>
      </c>
      <c r="Q78" s="137" t="s">
        <v>23</v>
      </c>
    </row>
    <row r="79" spans="1:17" ht="15.95" customHeight="1" x14ac:dyDescent="0.4">
      <c r="A79" s="47">
        <f t="shared" si="11"/>
        <v>11</v>
      </c>
      <c r="B79" s="51" t="s">
        <v>85</v>
      </c>
      <c r="C79" s="59">
        <f t="shared" si="12"/>
        <v>109613339.19999999</v>
      </c>
      <c r="D79" s="48">
        <f>VLOOKUP($Q79&amp;$B79,'PNC Exon. &amp; no Exon.'!$A:$AL,'P.N.C. x Comp. x Ramos'!D$66,0)</f>
        <v>0</v>
      </c>
      <c r="E79" s="48">
        <f>VLOOKUP($Q79&amp;$B79,'PNC Exon. &amp; no Exon.'!$A:$AL,'P.N.C. x Comp. x Ramos'!E$66,0)</f>
        <v>340696.47</v>
      </c>
      <c r="F79" s="48">
        <f>VLOOKUP($Q79&amp;$B79,'PNC Exon. &amp; no Exon.'!$A:$AL,'P.N.C. x Comp. x Ramos'!F$66,0)</f>
        <v>0</v>
      </c>
      <c r="G79" s="48">
        <f>VLOOKUP($Q79&amp;$B79,'PNC Exon. &amp; no Exon.'!$A:$AL,'P.N.C. x Comp. x Ramos'!G$66,0)</f>
        <v>0</v>
      </c>
      <c r="H79" s="48">
        <f>VLOOKUP($Q79&amp;$B79,'PNC Exon. &amp; no Exon.'!$A:$AL,'P.N.C. x Comp. x Ramos'!H$66,0)</f>
        <v>8984737.4399999995</v>
      </c>
      <c r="I79" s="48">
        <f>VLOOKUP($Q79&amp;$B79,'PNC Exon. &amp; no Exon.'!$A:$AL,'P.N.C. x Comp. x Ramos'!I$66,0)</f>
        <v>318788.57</v>
      </c>
      <c r="J79" s="48">
        <f>VLOOKUP($Q79&amp;$B79,'PNC Exon. &amp; no Exon.'!$A:$AL,'P.N.C. x Comp. x Ramos'!J$66,0)</f>
        <v>82207.259999999995</v>
      </c>
      <c r="K79" s="48">
        <f>VLOOKUP($Q79&amp;$B79,'PNC Exon. &amp; no Exon.'!$A:$AL,'P.N.C. x Comp. x Ramos'!K$66,0)</f>
        <v>90122507.730000004</v>
      </c>
      <c r="L79" s="48">
        <f>VLOOKUP($Q79&amp;$B79,'PNC Exon. &amp; no Exon.'!$A:$AL,'P.N.C. x Comp. x Ramos'!L$66,0)</f>
        <v>0</v>
      </c>
      <c r="M79" s="48">
        <f>VLOOKUP($Q79&amp;$B79,'PNC Exon. &amp; no Exon.'!$A:$AL,'P.N.C. x Comp. x Ramos'!M$66,0)</f>
        <v>1252335.24</v>
      </c>
      <c r="N79" s="48">
        <f>VLOOKUP($Q79&amp;$B79,'PNC Exon. &amp; no Exon.'!$A:$AL,'P.N.C. x Comp. x Ramos'!N$66,0)</f>
        <v>8512066.4900000002</v>
      </c>
      <c r="O79" s="57">
        <f t="shared" si="13"/>
        <v>1.7163720048433955</v>
      </c>
      <c r="Q79" s="137" t="s">
        <v>23</v>
      </c>
    </row>
    <row r="80" spans="1:17" ht="15.95" customHeight="1" x14ac:dyDescent="0.4">
      <c r="A80" s="47">
        <f t="shared" si="11"/>
        <v>12</v>
      </c>
      <c r="B80" s="51" t="s">
        <v>115</v>
      </c>
      <c r="C80" s="59">
        <f t="shared" si="12"/>
        <v>99313114.810000002</v>
      </c>
      <c r="D80" s="48">
        <f>VLOOKUP($Q80&amp;$B80,'PNC Exon. &amp; no Exon.'!$A:$AL,'P.N.C. x Comp. x Ramos'!D$66,0)</f>
        <v>649323.84</v>
      </c>
      <c r="E80" s="48">
        <f>VLOOKUP($Q80&amp;$B80,'PNC Exon. &amp; no Exon.'!$A:$AL,'P.N.C. x Comp. x Ramos'!E$66,0)</f>
        <v>10274.5</v>
      </c>
      <c r="F80" s="48">
        <f>VLOOKUP($Q80&amp;$B80,'PNC Exon. &amp; no Exon.'!$A:$AL,'P.N.C. x Comp. x Ramos'!F$66,0)</f>
        <v>2850753.54</v>
      </c>
      <c r="G80" s="48">
        <f>VLOOKUP($Q80&amp;$B80,'PNC Exon. &amp; no Exon.'!$A:$AL,'P.N.C. x Comp. x Ramos'!G$66,0)</f>
        <v>33399.32</v>
      </c>
      <c r="H80" s="48">
        <f>VLOOKUP($Q80&amp;$B80,'PNC Exon. &amp; no Exon.'!$A:$AL,'P.N.C. x Comp. x Ramos'!H$66,0)</f>
        <v>461417.22</v>
      </c>
      <c r="I80" s="48">
        <f>VLOOKUP($Q80&amp;$B80,'PNC Exon. &amp; no Exon.'!$A:$AL,'P.N.C. x Comp. x Ramos'!I$66,0)</f>
        <v>30175.79</v>
      </c>
      <c r="J80" s="48">
        <f>VLOOKUP($Q80&amp;$B80,'PNC Exon. &amp; no Exon.'!$A:$AL,'P.N.C. x Comp. x Ramos'!J$66,0)</f>
        <v>25414.35</v>
      </c>
      <c r="K80" s="48">
        <f>VLOOKUP($Q80&amp;$B80,'PNC Exon. &amp; no Exon.'!$A:$AL,'P.N.C. x Comp. x Ramos'!K$66,0)</f>
        <v>60730858.689999998</v>
      </c>
      <c r="L80" s="48">
        <f>VLOOKUP($Q80&amp;$B80,'PNC Exon. &amp; no Exon.'!$A:$AL,'P.N.C. x Comp. x Ramos'!L$66,0)</f>
        <v>0</v>
      </c>
      <c r="M80" s="48">
        <f>VLOOKUP($Q80&amp;$B80,'PNC Exon. &amp; no Exon.'!$A:$AL,'P.N.C. x Comp. x Ramos'!M$66,0)</f>
        <v>21319071.129999999</v>
      </c>
      <c r="N80" s="48">
        <f>VLOOKUP($Q80&amp;$B80,'PNC Exon. &amp; no Exon.'!$A:$AL,'P.N.C. x Comp. x Ramos'!N$66,0)</f>
        <v>13202426.43</v>
      </c>
      <c r="O80" s="57">
        <f t="shared" si="13"/>
        <v>1.555086736867533</v>
      </c>
      <c r="Q80" s="137" t="s">
        <v>23</v>
      </c>
    </row>
    <row r="81" spans="1:17" ht="15.95" customHeight="1" x14ac:dyDescent="0.4">
      <c r="A81" s="47">
        <f t="shared" si="11"/>
        <v>13</v>
      </c>
      <c r="B81" s="51" t="s">
        <v>118</v>
      </c>
      <c r="C81" s="59">
        <f t="shared" si="12"/>
        <v>61725546.750000007</v>
      </c>
      <c r="D81" s="48">
        <f>VLOOKUP($Q81&amp;$B81,'PNC Exon. &amp; no Exon.'!$A:$AL,'P.N.C. x Comp. x Ramos'!D$66,0)</f>
        <v>158890.75</v>
      </c>
      <c r="E81" s="48">
        <f>VLOOKUP($Q81&amp;$B81,'PNC Exon. &amp; no Exon.'!$A:$AL,'P.N.C. x Comp. x Ramos'!E$66,0)</f>
        <v>3104370</v>
      </c>
      <c r="F81" s="48">
        <f>VLOOKUP($Q81&amp;$B81,'PNC Exon. &amp; no Exon.'!$A:$AL,'P.N.C. x Comp. x Ramos'!F$66,0)</f>
        <v>0</v>
      </c>
      <c r="G81" s="48">
        <f>VLOOKUP($Q81&amp;$B81,'PNC Exon. &amp; no Exon.'!$A:$AL,'P.N.C. x Comp. x Ramos'!G$66,0)</f>
        <v>1931354.13</v>
      </c>
      <c r="H81" s="48">
        <f>VLOOKUP($Q81&amp;$B81,'PNC Exon. &amp; no Exon.'!$A:$AL,'P.N.C. x Comp. x Ramos'!H$66,0)</f>
        <v>22585123.530000001</v>
      </c>
      <c r="I81" s="48">
        <f>VLOOKUP($Q81&amp;$B81,'PNC Exon. &amp; no Exon.'!$A:$AL,'P.N.C. x Comp. x Ramos'!I$66,0)</f>
        <v>129927.51</v>
      </c>
      <c r="J81" s="48">
        <f>VLOOKUP($Q81&amp;$B81,'PNC Exon. &amp; no Exon.'!$A:$AL,'P.N.C. x Comp. x Ramos'!J$66,0)</f>
        <v>651594.43999999994</v>
      </c>
      <c r="K81" s="48">
        <f>VLOOKUP($Q81&amp;$B81,'PNC Exon. &amp; no Exon.'!$A:$AL,'P.N.C. x Comp. x Ramos'!K$66,0)</f>
        <v>29529960.690000001</v>
      </c>
      <c r="L81" s="48">
        <f>VLOOKUP($Q81&amp;$B81,'PNC Exon. &amp; no Exon.'!$A:$AL,'P.N.C. x Comp. x Ramos'!L$66,0)</f>
        <v>0</v>
      </c>
      <c r="M81" s="48">
        <f>VLOOKUP($Q81&amp;$B81,'PNC Exon. &amp; no Exon.'!$A:$AL,'P.N.C. x Comp. x Ramos'!M$66,0)</f>
        <v>630507.31999999995</v>
      </c>
      <c r="N81" s="48">
        <f>VLOOKUP($Q81&amp;$B81,'PNC Exon. &amp; no Exon.'!$A:$AL,'P.N.C. x Comp. x Ramos'!N$66,0)</f>
        <v>3003818.38</v>
      </c>
      <c r="O81" s="57">
        <f t="shared" si="13"/>
        <v>0.96652470583025762</v>
      </c>
      <c r="Q81" s="137" t="s">
        <v>23</v>
      </c>
    </row>
    <row r="82" spans="1:17" ht="15.95" customHeight="1" x14ac:dyDescent="0.4">
      <c r="A82" s="47">
        <f t="shared" si="11"/>
        <v>14</v>
      </c>
      <c r="B82" s="51" t="s">
        <v>116</v>
      </c>
      <c r="C82" s="59">
        <f t="shared" si="12"/>
        <v>59278409.290000007</v>
      </c>
      <c r="D82" s="48">
        <f>VLOOKUP($Q82&amp;$B82,'PNC Exon. &amp; no Exon.'!$A:$AL,'P.N.C. x Comp. x Ramos'!D$66,0)</f>
        <v>0</v>
      </c>
      <c r="E82" s="48">
        <f>VLOOKUP($Q82&amp;$B82,'PNC Exon. &amp; no Exon.'!$A:$AL,'P.N.C. x Comp. x Ramos'!E$66,0)</f>
        <v>14871.54</v>
      </c>
      <c r="F82" s="48">
        <f>VLOOKUP($Q82&amp;$B82,'PNC Exon. &amp; no Exon.'!$A:$AL,'P.N.C. x Comp. x Ramos'!F$66,0)</f>
        <v>0</v>
      </c>
      <c r="G82" s="48">
        <f>VLOOKUP($Q82&amp;$B82,'PNC Exon. &amp; no Exon.'!$A:$AL,'P.N.C. x Comp. x Ramos'!G$66,0)</f>
        <v>0</v>
      </c>
      <c r="H82" s="48">
        <f>VLOOKUP($Q82&amp;$B82,'PNC Exon. &amp; no Exon.'!$A:$AL,'P.N.C. x Comp. x Ramos'!H$66,0)</f>
        <v>4082.75</v>
      </c>
      <c r="I82" s="48">
        <f>VLOOKUP($Q82&amp;$B82,'PNC Exon. &amp; no Exon.'!$A:$AL,'P.N.C. x Comp. x Ramos'!I$66,0)</f>
        <v>0</v>
      </c>
      <c r="J82" s="48">
        <f>VLOOKUP($Q82&amp;$B82,'PNC Exon. &amp; no Exon.'!$A:$AL,'P.N.C. x Comp. x Ramos'!J$66,0)</f>
        <v>306309.64</v>
      </c>
      <c r="K82" s="48">
        <f>VLOOKUP($Q82&amp;$B82,'PNC Exon. &amp; no Exon.'!$A:$AL,'P.N.C. x Comp. x Ramos'!K$66,0)</f>
        <v>57747302.520000003</v>
      </c>
      <c r="L82" s="48">
        <f>VLOOKUP($Q82&amp;$B82,'PNC Exon. &amp; no Exon.'!$A:$AL,'P.N.C. x Comp. x Ramos'!L$66,0)</f>
        <v>0</v>
      </c>
      <c r="M82" s="48">
        <f>VLOOKUP($Q82&amp;$B82,'PNC Exon. &amp; no Exon.'!$A:$AL,'P.N.C. x Comp. x Ramos'!M$66,0)</f>
        <v>1131548.96</v>
      </c>
      <c r="N82" s="48">
        <f>VLOOKUP($Q82&amp;$B82,'PNC Exon. &amp; no Exon.'!$A:$AL,'P.N.C. x Comp. x Ramos'!N$66,0)</f>
        <v>74293.88</v>
      </c>
      <c r="O82" s="57">
        <f t="shared" si="13"/>
        <v>0.92820639294058371</v>
      </c>
      <c r="Q82" s="137" t="s">
        <v>23</v>
      </c>
    </row>
    <row r="83" spans="1:17" ht="15.95" customHeight="1" x14ac:dyDescent="0.4">
      <c r="A83" s="47">
        <f t="shared" si="11"/>
        <v>15</v>
      </c>
      <c r="B83" s="50" t="s">
        <v>119</v>
      </c>
      <c r="C83" s="59">
        <f t="shared" si="12"/>
        <v>58711453.159999996</v>
      </c>
      <c r="D83" s="48">
        <f>VLOOKUP($Q83&amp;$B83,'PNC Exon. &amp; no Exon.'!$A:$AL,'P.N.C. x Comp. x Ramos'!D$66,0)</f>
        <v>3122.91</v>
      </c>
      <c r="E83" s="48">
        <f>VLOOKUP($Q83&amp;$B83,'PNC Exon. &amp; no Exon.'!$A:$AL,'P.N.C. x Comp. x Ramos'!E$66,0)</f>
        <v>213735.02</v>
      </c>
      <c r="F83" s="48">
        <f>VLOOKUP($Q83&amp;$B83,'PNC Exon. &amp; no Exon.'!$A:$AL,'P.N.C. x Comp. x Ramos'!F$66,0)</f>
        <v>0</v>
      </c>
      <c r="G83" s="48">
        <f>VLOOKUP($Q83&amp;$B83,'PNC Exon. &amp; no Exon.'!$A:$AL,'P.N.C. x Comp. x Ramos'!G$66,0)</f>
        <v>0</v>
      </c>
      <c r="H83" s="48">
        <f>VLOOKUP($Q83&amp;$B83,'PNC Exon. &amp; no Exon.'!$A:$AL,'P.N.C. x Comp. x Ramos'!H$66,0)</f>
        <v>1178598.8999999999</v>
      </c>
      <c r="I83" s="48">
        <f>VLOOKUP($Q83&amp;$B83,'PNC Exon. &amp; no Exon.'!$A:$AL,'P.N.C. x Comp. x Ramos'!I$66,0)</f>
        <v>17181.22</v>
      </c>
      <c r="J83" s="48">
        <f>VLOOKUP($Q83&amp;$B83,'PNC Exon. &amp; no Exon.'!$A:$AL,'P.N.C. x Comp. x Ramos'!J$66,0)</f>
        <v>18560.34</v>
      </c>
      <c r="K83" s="48">
        <f>VLOOKUP($Q83&amp;$B83,'PNC Exon. &amp; no Exon.'!$A:$AL,'P.N.C. x Comp. x Ramos'!K$66,0)</f>
        <v>56926117.119999997</v>
      </c>
      <c r="L83" s="48">
        <f>VLOOKUP($Q83&amp;$B83,'PNC Exon. &amp; no Exon.'!$A:$AL,'P.N.C. x Comp. x Ramos'!L$66,0)</f>
        <v>0</v>
      </c>
      <c r="M83" s="48">
        <f>VLOOKUP($Q83&amp;$B83,'PNC Exon. &amp; no Exon.'!$A:$AL,'P.N.C. x Comp. x Ramos'!M$66,0)</f>
        <v>23524.98</v>
      </c>
      <c r="N83" s="48">
        <f>VLOOKUP($Q83&amp;$B83,'PNC Exon. &amp; no Exon.'!$A:$AL,'P.N.C. x Comp. x Ramos'!N$66,0)</f>
        <v>330612.67</v>
      </c>
      <c r="O83" s="57">
        <f t="shared" si="13"/>
        <v>0.91932875417318105</v>
      </c>
      <c r="Q83" s="137" t="s">
        <v>23</v>
      </c>
    </row>
    <row r="84" spans="1:17" ht="15.95" customHeight="1" x14ac:dyDescent="0.4">
      <c r="A84" s="47">
        <f t="shared" si="11"/>
        <v>16</v>
      </c>
      <c r="B84" s="51" t="s">
        <v>117</v>
      </c>
      <c r="C84" s="59">
        <f t="shared" si="12"/>
        <v>53930280.539999999</v>
      </c>
      <c r="D84" s="48">
        <f>VLOOKUP($Q84&amp;$B84,'PNC Exon. &amp; no Exon.'!$A:$AL,'P.N.C. x Comp. x Ramos'!D$66,0)</f>
        <v>0</v>
      </c>
      <c r="E84" s="48">
        <f>VLOOKUP($Q84&amp;$B84,'PNC Exon. &amp; no Exon.'!$A:$AL,'P.N.C. x Comp. x Ramos'!E$66,0)</f>
        <v>2607981.7999999998</v>
      </c>
      <c r="F84" s="48">
        <f>VLOOKUP($Q84&amp;$B84,'PNC Exon. &amp; no Exon.'!$A:$AL,'P.N.C. x Comp. x Ramos'!F$66,0)</f>
        <v>0</v>
      </c>
      <c r="G84" s="48">
        <f>VLOOKUP($Q84&amp;$B84,'PNC Exon. &amp; no Exon.'!$A:$AL,'P.N.C. x Comp. x Ramos'!G$66,0)</f>
        <v>0</v>
      </c>
      <c r="H84" s="48">
        <f>VLOOKUP($Q84&amp;$B84,'PNC Exon. &amp; no Exon.'!$A:$AL,'P.N.C. x Comp. x Ramos'!H$66,0)</f>
        <v>0</v>
      </c>
      <c r="I84" s="48">
        <f>VLOOKUP($Q84&amp;$B84,'PNC Exon. &amp; no Exon.'!$A:$AL,'P.N.C. x Comp. x Ramos'!I$66,0)</f>
        <v>0</v>
      </c>
      <c r="J84" s="48">
        <f>VLOOKUP($Q84&amp;$B84,'PNC Exon. &amp; no Exon.'!$A:$AL,'P.N.C. x Comp. x Ramos'!J$66,0)</f>
        <v>0</v>
      </c>
      <c r="K84" s="48">
        <f>VLOOKUP($Q84&amp;$B84,'PNC Exon. &amp; no Exon.'!$A:$AL,'P.N.C. x Comp. x Ramos'!K$66,0)</f>
        <v>0</v>
      </c>
      <c r="L84" s="48">
        <f>VLOOKUP($Q84&amp;$B84,'PNC Exon. &amp; no Exon.'!$A:$AL,'P.N.C. x Comp. x Ramos'!L$66,0)</f>
        <v>51151066.210000001</v>
      </c>
      <c r="M84" s="48">
        <f>VLOOKUP($Q84&amp;$B84,'PNC Exon. &amp; no Exon.'!$A:$AL,'P.N.C. x Comp. x Ramos'!M$66,0)</f>
        <v>0</v>
      </c>
      <c r="N84" s="48">
        <f>VLOOKUP($Q84&amp;$B84,'PNC Exon. &amp; no Exon.'!$A:$AL,'P.N.C. x Comp. x Ramos'!N$66,0)</f>
        <v>171232.53</v>
      </c>
      <c r="O84" s="57">
        <f t="shared" si="13"/>
        <v>0.84446313202186041</v>
      </c>
      <c r="Q84" s="137" t="s">
        <v>23</v>
      </c>
    </row>
    <row r="85" spans="1:17" ht="15.95" customHeight="1" x14ac:dyDescent="0.4">
      <c r="A85" s="47">
        <f t="shared" si="11"/>
        <v>17</v>
      </c>
      <c r="B85" s="51" t="s">
        <v>80</v>
      </c>
      <c r="C85" s="59">
        <f t="shared" si="12"/>
        <v>48014595.689999998</v>
      </c>
      <c r="D85" s="48">
        <f>VLOOKUP($Q85&amp;$B85,'PNC Exon. &amp; no Exon.'!$A:$AL,'P.N.C. x Comp. x Ramos'!D$66,0)</f>
        <v>0</v>
      </c>
      <c r="E85" s="48">
        <f>VLOOKUP($Q85&amp;$B85,'PNC Exon. &amp; no Exon.'!$A:$AL,'P.N.C. x Comp. x Ramos'!E$66,0)</f>
        <v>0</v>
      </c>
      <c r="F85" s="48">
        <f>VLOOKUP($Q85&amp;$B85,'PNC Exon. &amp; no Exon.'!$A:$AL,'P.N.C. x Comp. x Ramos'!F$66,0)</f>
        <v>0</v>
      </c>
      <c r="G85" s="48">
        <f>VLOOKUP($Q85&amp;$B85,'PNC Exon. &amp; no Exon.'!$A:$AL,'P.N.C. x Comp. x Ramos'!G$66,0)</f>
        <v>0</v>
      </c>
      <c r="H85" s="48">
        <f>VLOOKUP($Q85&amp;$B85,'PNC Exon. &amp; no Exon.'!$A:$AL,'P.N.C. x Comp. x Ramos'!H$66,0)</f>
        <v>3189.66</v>
      </c>
      <c r="I85" s="48">
        <f>VLOOKUP($Q85&amp;$B85,'PNC Exon. &amp; no Exon.'!$A:$AL,'P.N.C. x Comp. x Ramos'!I$66,0)</f>
        <v>0</v>
      </c>
      <c r="J85" s="48">
        <f>VLOOKUP($Q85&amp;$B85,'PNC Exon. &amp; no Exon.'!$A:$AL,'P.N.C. x Comp. x Ramos'!J$66,0)</f>
        <v>0</v>
      </c>
      <c r="K85" s="48">
        <f>VLOOKUP($Q85&amp;$B85,'PNC Exon. &amp; no Exon.'!$A:$AL,'P.N.C. x Comp. x Ramos'!K$66,0)</f>
        <v>48011406.030000001</v>
      </c>
      <c r="L85" s="48">
        <f>VLOOKUP($Q85&amp;$B85,'PNC Exon. &amp; no Exon.'!$A:$AL,'P.N.C. x Comp. x Ramos'!L$66,0)</f>
        <v>0</v>
      </c>
      <c r="M85" s="48">
        <f>VLOOKUP($Q85&amp;$B85,'PNC Exon. &amp; no Exon.'!$A:$AL,'P.N.C. x Comp. x Ramos'!M$66,0)</f>
        <v>0</v>
      </c>
      <c r="N85" s="48">
        <f>VLOOKUP($Q85&amp;$B85,'PNC Exon. &amp; no Exon.'!$A:$AL,'P.N.C. x Comp. x Ramos'!N$66,0)</f>
        <v>0</v>
      </c>
      <c r="O85" s="57">
        <f t="shared" si="13"/>
        <v>0.75183283775183418</v>
      </c>
      <c r="Q85" s="137" t="s">
        <v>23</v>
      </c>
    </row>
    <row r="86" spans="1:17" ht="15.95" customHeight="1" x14ac:dyDescent="0.4">
      <c r="A86" s="47">
        <f t="shared" si="11"/>
        <v>18</v>
      </c>
      <c r="B86" s="51" t="s">
        <v>120</v>
      </c>
      <c r="C86" s="59">
        <f t="shared" si="12"/>
        <v>41976643.849999994</v>
      </c>
      <c r="D86" s="48">
        <f>VLOOKUP($Q86&amp;$B86,'PNC Exon. &amp; no Exon.'!$A:$AL,'P.N.C. x Comp. x Ramos'!D$66,0)</f>
        <v>0</v>
      </c>
      <c r="E86" s="48">
        <f>VLOOKUP($Q86&amp;$B86,'PNC Exon. &amp; no Exon.'!$A:$AL,'P.N.C. x Comp. x Ramos'!E$66,0)</f>
        <v>14989368.32</v>
      </c>
      <c r="F86" s="48">
        <f>VLOOKUP($Q86&amp;$B86,'PNC Exon. &amp; no Exon.'!$A:$AL,'P.N.C. x Comp. x Ramos'!F$66,0)</f>
        <v>0</v>
      </c>
      <c r="G86" s="48">
        <f>VLOOKUP($Q86&amp;$B86,'PNC Exon. &amp; no Exon.'!$A:$AL,'P.N.C. x Comp. x Ramos'!G$66,0)</f>
        <v>0</v>
      </c>
      <c r="H86" s="48">
        <f>VLOOKUP($Q86&amp;$B86,'PNC Exon. &amp; no Exon.'!$A:$AL,'P.N.C. x Comp. x Ramos'!H$66,0)</f>
        <v>5624605.8399999999</v>
      </c>
      <c r="I86" s="48">
        <f>VLOOKUP($Q86&amp;$B86,'PNC Exon. &amp; no Exon.'!$A:$AL,'P.N.C. x Comp. x Ramos'!I$66,0)</f>
        <v>0</v>
      </c>
      <c r="J86" s="48">
        <f>VLOOKUP($Q86&amp;$B86,'PNC Exon. &amp; no Exon.'!$A:$AL,'P.N.C. x Comp. x Ramos'!J$66,0)</f>
        <v>11767.22</v>
      </c>
      <c r="K86" s="48">
        <f>VLOOKUP($Q86&amp;$B86,'PNC Exon. &amp; no Exon.'!$A:$AL,'P.N.C. x Comp. x Ramos'!K$66,0)</f>
        <v>19461285.969999999</v>
      </c>
      <c r="L86" s="48">
        <f>VLOOKUP($Q86&amp;$B86,'PNC Exon. &amp; no Exon.'!$A:$AL,'P.N.C. x Comp. x Ramos'!L$66,0)</f>
        <v>0</v>
      </c>
      <c r="M86" s="48">
        <f>VLOOKUP($Q86&amp;$B86,'PNC Exon. &amp; no Exon.'!$A:$AL,'P.N.C. x Comp. x Ramos'!M$66,0)</f>
        <v>1369737.47</v>
      </c>
      <c r="N86" s="48">
        <f>VLOOKUP($Q86&amp;$B86,'PNC Exon. &amp; no Exon.'!$A:$AL,'P.N.C. x Comp. x Ramos'!N$66,0)</f>
        <v>519879.03</v>
      </c>
      <c r="O86" s="57">
        <f t="shared" si="13"/>
        <v>0.65728803526333668</v>
      </c>
      <c r="Q86" s="137" t="s">
        <v>23</v>
      </c>
    </row>
    <row r="87" spans="1:17" ht="15.95" customHeight="1" x14ac:dyDescent="0.4">
      <c r="A87" s="47">
        <f t="shared" si="11"/>
        <v>19</v>
      </c>
      <c r="B87" s="51" t="s">
        <v>121</v>
      </c>
      <c r="C87" s="59">
        <f t="shared" si="12"/>
        <v>41431906.530000001</v>
      </c>
      <c r="D87" s="48">
        <f>VLOOKUP($Q87&amp;$B87,'PNC Exon. &amp; no Exon.'!$A:$AL,'P.N.C. x Comp. x Ramos'!D$66,0)</f>
        <v>0</v>
      </c>
      <c r="E87" s="48">
        <f>VLOOKUP($Q87&amp;$B87,'PNC Exon. &amp; no Exon.'!$A:$AL,'P.N.C. x Comp. x Ramos'!E$66,0)</f>
        <v>15159155.51</v>
      </c>
      <c r="F87" s="48">
        <f>VLOOKUP($Q87&amp;$B87,'PNC Exon. &amp; no Exon.'!$A:$AL,'P.N.C. x Comp. x Ramos'!F$66,0)</f>
        <v>4258683.55</v>
      </c>
      <c r="G87" s="48">
        <f>VLOOKUP($Q87&amp;$B87,'PNC Exon. &amp; no Exon.'!$A:$AL,'P.N.C. x Comp. x Ramos'!G$66,0)</f>
        <v>16230.27</v>
      </c>
      <c r="H87" s="48">
        <f>VLOOKUP($Q87&amp;$B87,'PNC Exon. &amp; no Exon.'!$A:$AL,'P.N.C. x Comp. x Ramos'!H$66,0)</f>
        <v>1318139.8500000001</v>
      </c>
      <c r="I87" s="48">
        <f>VLOOKUP($Q87&amp;$B87,'PNC Exon. &amp; no Exon.'!$A:$AL,'P.N.C. x Comp. x Ramos'!I$66,0)</f>
        <v>464.76</v>
      </c>
      <c r="J87" s="48">
        <f>VLOOKUP($Q87&amp;$B87,'PNC Exon. &amp; no Exon.'!$A:$AL,'P.N.C. x Comp. x Ramos'!J$66,0)</f>
        <v>141978.07</v>
      </c>
      <c r="K87" s="48">
        <f>VLOOKUP($Q87&amp;$B87,'PNC Exon. &amp; no Exon.'!$A:$AL,'P.N.C. x Comp. x Ramos'!K$66,0)</f>
        <v>17992861.32</v>
      </c>
      <c r="L87" s="48">
        <f>VLOOKUP($Q87&amp;$B87,'PNC Exon. &amp; no Exon.'!$A:$AL,'P.N.C. x Comp. x Ramos'!L$66,0)</f>
        <v>0</v>
      </c>
      <c r="M87" s="48">
        <f>VLOOKUP($Q87&amp;$B87,'PNC Exon. &amp; no Exon.'!$A:$AL,'P.N.C. x Comp. x Ramos'!M$66,0)</f>
        <v>1345867.42</v>
      </c>
      <c r="N87" s="48">
        <f>VLOOKUP($Q87&amp;$B87,'PNC Exon. &amp; no Exon.'!$A:$AL,'P.N.C. x Comp. x Ramos'!N$66,0)</f>
        <v>1198525.7799999998</v>
      </c>
      <c r="O87" s="57">
        <f t="shared" si="13"/>
        <v>0.64875830801604006</v>
      </c>
      <c r="Q87" s="137" t="s">
        <v>23</v>
      </c>
    </row>
    <row r="88" spans="1:17" ht="15.95" customHeight="1" x14ac:dyDescent="0.4">
      <c r="A88" s="47">
        <f t="shared" si="11"/>
        <v>20</v>
      </c>
      <c r="B88" s="51" t="s">
        <v>78</v>
      </c>
      <c r="C88" s="59">
        <f t="shared" si="12"/>
        <v>39037453.649999999</v>
      </c>
      <c r="D88" s="48">
        <f>VLOOKUP($Q88&amp;$B88,'PNC Exon. &amp; no Exon.'!$A:$AL,'P.N.C. x Comp. x Ramos'!D$66,0)</f>
        <v>2362.06</v>
      </c>
      <c r="E88" s="48">
        <f>VLOOKUP($Q88&amp;$B88,'PNC Exon. &amp; no Exon.'!$A:$AL,'P.N.C. x Comp. x Ramos'!E$66,0)</f>
        <v>1865892.42</v>
      </c>
      <c r="F88" s="48">
        <f>VLOOKUP($Q88&amp;$B88,'PNC Exon. &amp; no Exon.'!$A:$AL,'P.N.C. x Comp. x Ramos'!F$66,0)</f>
        <v>0</v>
      </c>
      <c r="G88" s="48">
        <f>VLOOKUP($Q88&amp;$B88,'PNC Exon. &amp; no Exon.'!$A:$AL,'P.N.C. x Comp. x Ramos'!G$66,0)</f>
        <v>0</v>
      </c>
      <c r="H88" s="48">
        <f>VLOOKUP($Q88&amp;$B88,'PNC Exon. &amp; no Exon.'!$A:$AL,'P.N.C. x Comp. x Ramos'!H$66,0)</f>
        <v>4755015.53</v>
      </c>
      <c r="I88" s="48">
        <f>VLOOKUP($Q88&amp;$B88,'PNC Exon. &amp; no Exon.'!$A:$AL,'P.N.C. x Comp. x Ramos'!I$66,0)</f>
        <v>95449.35</v>
      </c>
      <c r="J88" s="48">
        <f>VLOOKUP($Q88&amp;$B88,'PNC Exon. &amp; no Exon.'!$A:$AL,'P.N.C. x Comp. x Ramos'!J$66,0)</f>
        <v>45217.46</v>
      </c>
      <c r="K88" s="48">
        <f>VLOOKUP($Q88&amp;$B88,'PNC Exon. &amp; no Exon.'!$A:$AL,'P.N.C. x Comp. x Ramos'!K$66,0)</f>
        <v>25795995.800000001</v>
      </c>
      <c r="L88" s="48">
        <f>VLOOKUP($Q88&amp;$B88,'PNC Exon. &amp; no Exon.'!$A:$AL,'P.N.C. x Comp. x Ramos'!L$66,0)</f>
        <v>0</v>
      </c>
      <c r="M88" s="48">
        <f>VLOOKUP($Q88&amp;$B88,'PNC Exon. &amp; no Exon.'!$A:$AL,'P.N.C. x Comp. x Ramos'!M$66,0)</f>
        <v>2019019.16</v>
      </c>
      <c r="N88" s="48">
        <f>VLOOKUP($Q88&amp;$B88,'PNC Exon. &amp; no Exon.'!$A:$AL,'P.N.C. x Comp. x Ramos'!N$66,0)</f>
        <v>4458501.87</v>
      </c>
      <c r="O88" s="57">
        <f t="shared" si="13"/>
        <v>0.61126495255270563</v>
      </c>
      <c r="Q88" s="137" t="s">
        <v>23</v>
      </c>
    </row>
    <row r="89" spans="1:17" ht="15.95" customHeight="1" x14ac:dyDescent="0.4">
      <c r="A89" s="47">
        <f t="shared" si="11"/>
        <v>21</v>
      </c>
      <c r="B89" s="51" t="s">
        <v>122</v>
      </c>
      <c r="C89" s="59">
        <f t="shared" si="12"/>
        <v>36519666.299999997</v>
      </c>
      <c r="D89" s="48">
        <f>VLOOKUP($Q89&amp;$B89,'PNC Exon. &amp; no Exon.'!$A:$AL,'P.N.C. x Comp. x Ramos'!D$66,0)</f>
        <v>0</v>
      </c>
      <c r="E89" s="48">
        <f>VLOOKUP($Q89&amp;$B89,'PNC Exon. &amp; no Exon.'!$A:$AL,'P.N.C. x Comp. x Ramos'!E$66,0)</f>
        <v>34184146.939999998</v>
      </c>
      <c r="F89" s="48">
        <f>VLOOKUP($Q89&amp;$B89,'PNC Exon. &amp; no Exon.'!$A:$AL,'P.N.C. x Comp. x Ramos'!F$66,0)</f>
        <v>0</v>
      </c>
      <c r="G89" s="48">
        <f>VLOOKUP($Q89&amp;$B89,'PNC Exon. &amp; no Exon.'!$A:$AL,'P.N.C. x Comp. x Ramos'!G$66,0)</f>
        <v>0</v>
      </c>
      <c r="H89" s="48">
        <f>VLOOKUP($Q89&amp;$B89,'PNC Exon. &amp; no Exon.'!$A:$AL,'P.N.C. x Comp. x Ramos'!H$66,0)</f>
        <v>0</v>
      </c>
      <c r="I89" s="48">
        <f>VLOOKUP($Q89&amp;$B89,'PNC Exon. &amp; no Exon.'!$A:$AL,'P.N.C. x Comp. x Ramos'!I$66,0)</f>
        <v>0</v>
      </c>
      <c r="J89" s="48">
        <f>VLOOKUP($Q89&amp;$B89,'PNC Exon. &amp; no Exon.'!$A:$AL,'P.N.C. x Comp. x Ramos'!J$66,0)</f>
        <v>0</v>
      </c>
      <c r="K89" s="48">
        <f>VLOOKUP($Q89&amp;$B89,'PNC Exon. &amp; no Exon.'!$A:$AL,'P.N.C. x Comp. x Ramos'!K$66,0)</f>
        <v>0</v>
      </c>
      <c r="L89" s="48">
        <f>VLOOKUP($Q89&amp;$B89,'PNC Exon. &amp; no Exon.'!$A:$AL,'P.N.C. x Comp. x Ramos'!L$66,0)</f>
        <v>0</v>
      </c>
      <c r="M89" s="48">
        <f>VLOOKUP($Q89&amp;$B89,'PNC Exon. &amp; no Exon.'!$A:$AL,'P.N.C. x Comp. x Ramos'!M$66,0)</f>
        <v>2335519.36</v>
      </c>
      <c r="N89" s="48">
        <f>VLOOKUP($Q89&amp;$B89,'PNC Exon. &amp; no Exon.'!$A:$AL,'P.N.C. x Comp. x Ramos'!N$66,0)</f>
        <v>0</v>
      </c>
      <c r="O89" s="57">
        <f t="shared" si="13"/>
        <v>0.57184037381777697</v>
      </c>
      <c r="Q89" s="137" t="s">
        <v>23</v>
      </c>
    </row>
    <row r="90" spans="1:17" ht="15.95" customHeight="1" x14ac:dyDescent="0.4">
      <c r="A90" s="47">
        <f t="shared" si="11"/>
        <v>22</v>
      </c>
      <c r="B90" s="50" t="s">
        <v>123</v>
      </c>
      <c r="C90" s="59">
        <f t="shared" si="12"/>
        <v>32914827.539999999</v>
      </c>
      <c r="D90" s="48">
        <f>VLOOKUP($Q90&amp;$B90,'PNC Exon. &amp; no Exon.'!$A:$AL,'P.N.C. x Comp. x Ramos'!D$66,0)</f>
        <v>0</v>
      </c>
      <c r="E90" s="48">
        <f>VLOOKUP($Q90&amp;$B90,'PNC Exon. &amp; no Exon.'!$A:$AL,'P.N.C. x Comp. x Ramos'!E$66,0)</f>
        <v>0</v>
      </c>
      <c r="F90" s="48">
        <f>VLOOKUP($Q90&amp;$B90,'PNC Exon. &amp; no Exon.'!$A:$AL,'P.N.C. x Comp. x Ramos'!F$66,0)</f>
        <v>32914827.539999999</v>
      </c>
      <c r="G90" s="48">
        <f>VLOOKUP($Q90&amp;$B90,'PNC Exon. &amp; no Exon.'!$A:$AL,'P.N.C. x Comp. x Ramos'!G$66,0)</f>
        <v>0</v>
      </c>
      <c r="H90" s="48">
        <f>VLOOKUP($Q90&amp;$B90,'PNC Exon. &amp; no Exon.'!$A:$AL,'P.N.C. x Comp. x Ramos'!H$66,0)</f>
        <v>0</v>
      </c>
      <c r="I90" s="48">
        <f>VLOOKUP($Q90&amp;$B90,'PNC Exon. &amp; no Exon.'!$A:$AL,'P.N.C. x Comp. x Ramos'!I$66,0)</f>
        <v>0</v>
      </c>
      <c r="J90" s="48">
        <f>VLOOKUP($Q90&amp;$B90,'PNC Exon. &amp; no Exon.'!$A:$AL,'P.N.C. x Comp. x Ramos'!J$66,0)</f>
        <v>0</v>
      </c>
      <c r="K90" s="48">
        <f>VLOOKUP($Q90&amp;$B90,'PNC Exon. &amp; no Exon.'!$A:$AL,'P.N.C. x Comp. x Ramos'!K$66,0)</f>
        <v>0</v>
      </c>
      <c r="L90" s="48">
        <f>VLOOKUP($Q90&amp;$B90,'PNC Exon. &amp; no Exon.'!$A:$AL,'P.N.C. x Comp. x Ramos'!L$66,0)</f>
        <v>0</v>
      </c>
      <c r="M90" s="48">
        <f>VLOOKUP($Q90&amp;$B90,'PNC Exon. &amp; no Exon.'!$A:$AL,'P.N.C. x Comp. x Ramos'!M$66,0)</f>
        <v>0</v>
      </c>
      <c r="N90" s="48">
        <f>VLOOKUP($Q90&amp;$B90,'PNC Exon. &amp; no Exon.'!$A:$AL,'P.N.C. x Comp. x Ramos'!N$66,0)</f>
        <v>0</v>
      </c>
      <c r="O90" s="57">
        <f t="shared" si="13"/>
        <v>0.51539428454802894</v>
      </c>
      <c r="Q90" s="137" t="s">
        <v>23</v>
      </c>
    </row>
    <row r="91" spans="1:17" ht="15.95" customHeight="1" x14ac:dyDescent="0.4">
      <c r="A91" s="47">
        <f t="shared" si="11"/>
        <v>23</v>
      </c>
      <c r="B91" s="51" t="s">
        <v>125</v>
      </c>
      <c r="C91" s="59">
        <f t="shared" si="12"/>
        <v>29836884.039999999</v>
      </c>
      <c r="D91" s="48">
        <f>VLOOKUP($Q91&amp;$B91,'PNC Exon. &amp; no Exon.'!$A:$AL,'P.N.C. x Comp. x Ramos'!D$66,0)</f>
        <v>0</v>
      </c>
      <c r="E91" s="48">
        <f>VLOOKUP($Q91&amp;$B91,'PNC Exon. &amp; no Exon.'!$A:$AL,'P.N.C. x Comp. x Ramos'!E$66,0)</f>
        <v>0</v>
      </c>
      <c r="F91" s="48">
        <f>VLOOKUP($Q91&amp;$B91,'PNC Exon. &amp; no Exon.'!$A:$AL,'P.N.C. x Comp. x Ramos'!F$66,0)</f>
        <v>0</v>
      </c>
      <c r="G91" s="48">
        <f>VLOOKUP($Q91&amp;$B91,'PNC Exon. &amp; no Exon.'!$A:$AL,'P.N.C. x Comp. x Ramos'!G$66,0)</f>
        <v>8579.81</v>
      </c>
      <c r="H91" s="48">
        <f>VLOOKUP($Q91&amp;$B91,'PNC Exon. &amp; no Exon.'!$A:$AL,'P.N.C. x Comp. x Ramos'!H$66,0)</f>
        <v>273020.34000000003</v>
      </c>
      <c r="I91" s="48">
        <f>VLOOKUP($Q91&amp;$B91,'PNC Exon. &amp; no Exon.'!$A:$AL,'P.N.C. x Comp. x Ramos'!I$66,0)</f>
        <v>130345.24</v>
      </c>
      <c r="J91" s="48">
        <f>VLOOKUP($Q91&amp;$B91,'PNC Exon. &amp; no Exon.'!$A:$AL,'P.N.C. x Comp. x Ramos'!J$66,0)</f>
        <v>25328.17</v>
      </c>
      <c r="K91" s="48">
        <f>VLOOKUP($Q91&amp;$B91,'PNC Exon. &amp; no Exon.'!$A:$AL,'P.N.C. x Comp. x Ramos'!K$66,0)</f>
        <v>16372524.1</v>
      </c>
      <c r="L91" s="48">
        <f>VLOOKUP($Q91&amp;$B91,'PNC Exon. &amp; no Exon.'!$A:$AL,'P.N.C. x Comp. x Ramos'!L$66,0)</f>
        <v>0</v>
      </c>
      <c r="M91" s="48">
        <f>VLOOKUP($Q91&amp;$B91,'PNC Exon. &amp; no Exon.'!$A:$AL,'P.N.C. x Comp. x Ramos'!M$66,0)</f>
        <v>12387107.85</v>
      </c>
      <c r="N91" s="48">
        <f>VLOOKUP($Q91&amp;$B91,'PNC Exon. &amp; no Exon.'!$A:$AL,'P.N.C. x Comp. x Ramos'!N$66,0)</f>
        <v>639978.53</v>
      </c>
      <c r="O91" s="57">
        <f t="shared" si="13"/>
        <v>0.46719854400726729</v>
      </c>
      <c r="Q91" s="137" t="s">
        <v>23</v>
      </c>
    </row>
    <row r="92" spans="1:17" ht="15.95" customHeight="1" x14ac:dyDescent="0.4">
      <c r="A92" s="47">
        <f t="shared" si="11"/>
        <v>24</v>
      </c>
      <c r="B92" s="51" t="s">
        <v>87</v>
      </c>
      <c r="C92" s="59">
        <f t="shared" si="12"/>
        <v>27147652.629999999</v>
      </c>
      <c r="D92" s="48">
        <f>VLOOKUP($Q92&amp;$B92,'PNC Exon. &amp; no Exon.'!$A:$AL,'P.N.C. x Comp. x Ramos'!D$66,0)</f>
        <v>0</v>
      </c>
      <c r="E92" s="48">
        <f>VLOOKUP($Q92&amp;$B92,'PNC Exon. &amp; no Exon.'!$A:$AL,'P.N.C. x Comp. x Ramos'!E$66,0)</f>
        <v>523668.22</v>
      </c>
      <c r="F92" s="48">
        <f>VLOOKUP($Q92&amp;$B92,'PNC Exon. &amp; no Exon.'!$A:$AL,'P.N.C. x Comp. x Ramos'!F$66,0)</f>
        <v>26623984.41</v>
      </c>
      <c r="G92" s="48">
        <f>VLOOKUP($Q92&amp;$B92,'PNC Exon. &amp; no Exon.'!$A:$AL,'P.N.C. x Comp. x Ramos'!G$66,0)</f>
        <v>0</v>
      </c>
      <c r="H92" s="48">
        <f>VLOOKUP($Q92&amp;$B92,'PNC Exon. &amp; no Exon.'!$A:$AL,'P.N.C. x Comp. x Ramos'!H$66,0)</f>
        <v>0</v>
      </c>
      <c r="I92" s="48">
        <f>VLOOKUP($Q92&amp;$B92,'PNC Exon. &amp; no Exon.'!$A:$AL,'P.N.C. x Comp. x Ramos'!I$66,0)</f>
        <v>0</v>
      </c>
      <c r="J92" s="48">
        <f>VLOOKUP($Q92&amp;$B92,'PNC Exon. &amp; no Exon.'!$A:$AL,'P.N.C. x Comp. x Ramos'!J$66,0)</f>
        <v>0</v>
      </c>
      <c r="K92" s="48">
        <f>VLOOKUP($Q92&amp;$B92,'PNC Exon. &amp; no Exon.'!$A:$AL,'P.N.C. x Comp. x Ramos'!K$66,0)</f>
        <v>0</v>
      </c>
      <c r="L92" s="48">
        <f>VLOOKUP($Q92&amp;$B92,'PNC Exon. &amp; no Exon.'!$A:$AL,'P.N.C. x Comp. x Ramos'!L$66,0)</f>
        <v>0</v>
      </c>
      <c r="M92" s="48">
        <f>VLOOKUP($Q92&amp;$B92,'PNC Exon. &amp; no Exon.'!$A:$AL,'P.N.C. x Comp. x Ramos'!M$66,0)</f>
        <v>0</v>
      </c>
      <c r="N92" s="48">
        <f>VLOOKUP($Q92&amp;$B92,'PNC Exon. &amp; no Exon.'!$A:$AL,'P.N.C. x Comp. x Ramos'!N$66,0)</f>
        <v>0</v>
      </c>
      <c r="O92" s="57">
        <f t="shared" si="13"/>
        <v>0.42508942170192715</v>
      </c>
      <c r="Q92" s="137" t="s">
        <v>23</v>
      </c>
    </row>
    <row r="93" spans="1:17" ht="15.95" customHeight="1" x14ac:dyDescent="0.4">
      <c r="A93" s="47">
        <f t="shared" si="11"/>
        <v>25</v>
      </c>
      <c r="B93" s="51" t="s">
        <v>124</v>
      </c>
      <c r="C93" s="59">
        <f t="shared" si="12"/>
        <v>18970056.75</v>
      </c>
      <c r="D93" s="48">
        <f>VLOOKUP($Q93&amp;$B93,'PNC Exon. &amp; no Exon.'!$A:$AL,'P.N.C. x Comp. x Ramos'!D$66,0)</f>
        <v>0</v>
      </c>
      <c r="E93" s="48">
        <f>VLOOKUP($Q93&amp;$B93,'PNC Exon. &amp; no Exon.'!$A:$AL,'P.N.C. x Comp. x Ramos'!E$66,0)</f>
        <v>476748.69</v>
      </c>
      <c r="F93" s="48">
        <f>VLOOKUP($Q93&amp;$B93,'PNC Exon. &amp; no Exon.'!$A:$AL,'P.N.C. x Comp. x Ramos'!F$66,0)</f>
        <v>447910</v>
      </c>
      <c r="G93" s="48">
        <f>VLOOKUP($Q93&amp;$B93,'PNC Exon. &amp; no Exon.'!$A:$AL,'P.N.C. x Comp. x Ramos'!G$66,0)</f>
        <v>0</v>
      </c>
      <c r="H93" s="48">
        <f>VLOOKUP($Q93&amp;$B93,'PNC Exon. &amp; no Exon.'!$A:$AL,'P.N.C. x Comp. x Ramos'!H$66,0)</f>
        <v>118609.21</v>
      </c>
      <c r="I93" s="48">
        <f>VLOOKUP($Q93&amp;$B93,'PNC Exon. &amp; no Exon.'!$A:$AL,'P.N.C. x Comp. x Ramos'!I$66,0)</f>
        <v>31995.18</v>
      </c>
      <c r="J93" s="48">
        <f>VLOOKUP($Q93&amp;$B93,'PNC Exon. &amp; no Exon.'!$A:$AL,'P.N.C. x Comp. x Ramos'!J$66,0)</f>
        <v>154419.79</v>
      </c>
      <c r="K93" s="48">
        <f>VLOOKUP($Q93&amp;$B93,'PNC Exon. &amp; no Exon.'!$A:$AL,'P.N.C. x Comp. x Ramos'!K$66,0)</f>
        <v>7625775.4699999997</v>
      </c>
      <c r="L93" s="48">
        <f>VLOOKUP($Q93&amp;$B93,'PNC Exon. &amp; no Exon.'!$A:$AL,'P.N.C. x Comp. x Ramos'!L$66,0)</f>
        <v>0</v>
      </c>
      <c r="M93" s="48">
        <f>VLOOKUP($Q93&amp;$B93,'PNC Exon. &amp; no Exon.'!$A:$AL,'P.N.C. x Comp. x Ramos'!M$66,0)</f>
        <v>9597153.6899999995</v>
      </c>
      <c r="N93" s="48">
        <f>VLOOKUP($Q93&amp;$B93,'PNC Exon. &amp; no Exon.'!$A:$AL,'P.N.C. x Comp. x Ramos'!N$66,0)</f>
        <v>517444.72</v>
      </c>
      <c r="O93" s="57">
        <f t="shared" si="13"/>
        <v>0.29704116828867205</v>
      </c>
      <c r="Q93" s="137" t="s">
        <v>23</v>
      </c>
    </row>
    <row r="94" spans="1:17" ht="15.95" customHeight="1" x14ac:dyDescent="0.4">
      <c r="A94" s="47">
        <f t="shared" si="11"/>
        <v>26</v>
      </c>
      <c r="B94" s="51" t="s">
        <v>126</v>
      </c>
      <c r="C94" s="59">
        <f t="shared" si="12"/>
        <v>16403094.300000001</v>
      </c>
      <c r="D94" s="48">
        <f>VLOOKUP($Q94&amp;$B94,'PNC Exon. &amp; no Exon.'!$A:$AL,'P.N.C. x Comp. x Ramos'!D$66,0)</f>
        <v>0</v>
      </c>
      <c r="E94" s="48">
        <f>VLOOKUP($Q94&amp;$B94,'PNC Exon. &amp; no Exon.'!$A:$AL,'P.N.C. x Comp. x Ramos'!E$66,0)</f>
        <v>10780878.310000001</v>
      </c>
      <c r="F94" s="48">
        <f>VLOOKUP($Q94&amp;$B94,'PNC Exon. &amp; no Exon.'!$A:$AL,'P.N.C. x Comp. x Ramos'!F$66,0)</f>
        <v>0</v>
      </c>
      <c r="G94" s="48">
        <f>VLOOKUP($Q94&amp;$B94,'PNC Exon. &amp; no Exon.'!$A:$AL,'P.N.C. x Comp. x Ramos'!G$66,0)</f>
        <v>0</v>
      </c>
      <c r="H94" s="48">
        <f>VLOOKUP($Q94&amp;$B94,'PNC Exon. &amp; no Exon.'!$A:$AL,'P.N.C. x Comp. x Ramos'!H$66,0)</f>
        <v>2378925.33</v>
      </c>
      <c r="I94" s="48">
        <f>VLOOKUP($Q94&amp;$B94,'PNC Exon. &amp; no Exon.'!$A:$AL,'P.N.C. x Comp. x Ramos'!I$66,0)</f>
        <v>0</v>
      </c>
      <c r="J94" s="48">
        <f>VLOOKUP($Q94&amp;$B94,'PNC Exon. &amp; no Exon.'!$A:$AL,'P.N.C. x Comp. x Ramos'!J$66,0)</f>
        <v>0</v>
      </c>
      <c r="K94" s="48">
        <f>VLOOKUP($Q94&amp;$B94,'PNC Exon. &amp; no Exon.'!$A:$AL,'P.N.C. x Comp. x Ramos'!K$66,0)</f>
        <v>4653.16</v>
      </c>
      <c r="L94" s="48">
        <f>VLOOKUP($Q94&amp;$B94,'PNC Exon. &amp; no Exon.'!$A:$AL,'P.N.C. x Comp. x Ramos'!L$66,0)</f>
        <v>0</v>
      </c>
      <c r="M94" s="48">
        <f>VLOOKUP($Q94&amp;$B94,'PNC Exon. &amp; no Exon.'!$A:$AL,'P.N.C. x Comp. x Ramos'!M$66,0)</f>
        <v>2342.71</v>
      </c>
      <c r="N94" s="48">
        <f>VLOOKUP($Q94&amp;$B94,'PNC Exon. &amp; no Exon.'!$A:$AL,'P.N.C. x Comp. x Ramos'!N$66,0)</f>
        <v>3236294.7899999996</v>
      </c>
      <c r="O94" s="57">
        <f t="shared" si="13"/>
        <v>0.2568465850488959</v>
      </c>
      <c r="Q94" s="137" t="s">
        <v>23</v>
      </c>
    </row>
    <row r="95" spans="1:17" ht="15.95" customHeight="1" x14ac:dyDescent="0.4">
      <c r="A95" s="47">
        <f t="shared" si="11"/>
        <v>27</v>
      </c>
      <c r="B95" s="51" t="s">
        <v>109</v>
      </c>
      <c r="C95" s="59">
        <f t="shared" si="12"/>
        <v>8447734.25</v>
      </c>
      <c r="D95" s="48">
        <f>VLOOKUP($Q95&amp;$B95,'PNC Exon. &amp; no Exon.'!$A:$AL,'P.N.C. x Comp. x Ramos'!D$66,0)</f>
        <v>79185.72</v>
      </c>
      <c r="E95" s="48">
        <f>VLOOKUP($Q95&amp;$B95,'PNC Exon. &amp; no Exon.'!$A:$AL,'P.N.C. x Comp. x Ramos'!E$66,0)</f>
        <v>0</v>
      </c>
      <c r="F95" s="48">
        <f>VLOOKUP($Q95&amp;$B95,'PNC Exon. &amp; no Exon.'!$A:$AL,'P.N.C. x Comp. x Ramos'!F$66,0)</f>
        <v>0</v>
      </c>
      <c r="G95" s="48">
        <f>VLOOKUP($Q95&amp;$B95,'PNC Exon. &amp; no Exon.'!$A:$AL,'P.N.C. x Comp. x Ramos'!G$66,0)</f>
        <v>0</v>
      </c>
      <c r="H95" s="48">
        <f>VLOOKUP($Q95&amp;$B95,'PNC Exon. &amp; no Exon.'!$A:$AL,'P.N.C. x Comp. x Ramos'!H$66,0)</f>
        <v>0</v>
      </c>
      <c r="I95" s="48">
        <f>VLOOKUP($Q95&amp;$B95,'PNC Exon. &amp; no Exon.'!$A:$AL,'P.N.C. x Comp. x Ramos'!I$66,0)</f>
        <v>0</v>
      </c>
      <c r="J95" s="48">
        <f>VLOOKUP($Q95&amp;$B95,'PNC Exon. &amp; no Exon.'!$A:$AL,'P.N.C. x Comp. x Ramos'!J$66,0)</f>
        <v>0</v>
      </c>
      <c r="K95" s="48">
        <f>VLOOKUP($Q95&amp;$B95,'PNC Exon. &amp; no Exon.'!$A:$AL,'P.N.C. x Comp. x Ramos'!K$66,0)</f>
        <v>7452850.4699999997</v>
      </c>
      <c r="L95" s="48">
        <f>VLOOKUP($Q95&amp;$B95,'PNC Exon. &amp; no Exon.'!$A:$AL,'P.N.C. x Comp. x Ramos'!L$66,0)</f>
        <v>0</v>
      </c>
      <c r="M95" s="48">
        <f>VLOOKUP($Q95&amp;$B95,'PNC Exon. &amp; no Exon.'!$A:$AL,'P.N.C. x Comp. x Ramos'!M$66,0)</f>
        <v>574671.55000000005</v>
      </c>
      <c r="N95" s="48">
        <f>VLOOKUP($Q95&amp;$B95,'PNC Exon. &amp; no Exon.'!$A:$AL,'P.N.C. x Comp. x Ramos'!N$66,0)</f>
        <v>341026.51</v>
      </c>
      <c r="O95" s="57">
        <f t="shared" si="13"/>
        <v>0.13227819421321596</v>
      </c>
      <c r="Q95" s="137" t="s">
        <v>23</v>
      </c>
    </row>
    <row r="96" spans="1:17" ht="15.95" customHeight="1" x14ac:dyDescent="0.4">
      <c r="A96" s="47">
        <f t="shared" si="11"/>
        <v>28</v>
      </c>
      <c r="B96" s="51" t="s">
        <v>79</v>
      </c>
      <c r="C96" s="59">
        <f t="shared" si="12"/>
        <v>6784950.0800000001</v>
      </c>
      <c r="D96" s="48">
        <f>VLOOKUP($Q96&amp;$B96,'PNC Exon. &amp; no Exon.'!$A:$AL,'P.N.C. x Comp. x Ramos'!D$66,0)</f>
        <v>0</v>
      </c>
      <c r="E96" s="48">
        <f>VLOOKUP($Q96&amp;$B96,'PNC Exon. &amp; no Exon.'!$A:$AL,'P.N.C. x Comp. x Ramos'!E$66,0)</f>
        <v>0</v>
      </c>
      <c r="F96" s="48">
        <f>VLOOKUP($Q96&amp;$B96,'PNC Exon. &amp; no Exon.'!$A:$AL,'P.N.C. x Comp. x Ramos'!F$66,0)</f>
        <v>0</v>
      </c>
      <c r="G96" s="48">
        <f>VLOOKUP($Q96&amp;$B96,'PNC Exon. &amp; no Exon.'!$A:$AL,'P.N.C. x Comp. x Ramos'!G$66,0)</f>
        <v>0</v>
      </c>
      <c r="H96" s="48">
        <f>VLOOKUP($Q96&amp;$B96,'PNC Exon. &amp; no Exon.'!$A:$AL,'P.N.C. x Comp. x Ramos'!H$66,0)</f>
        <v>0</v>
      </c>
      <c r="I96" s="48">
        <f>VLOOKUP($Q96&amp;$B96,'PNC Exon. &amp; no Exon.'!$A:$AL,'P.N.C. x Comp. x Ramos'!I$66,0)</f>
        <v>0</v>
      </c>
      <c r="J96" s="48">
        <f>VLOOKUP($Q96&amp;$B96,'PNC Exon. &amp; no Exon.'!$A:$AL,'P.N.C. x Comp. x Ramos'!J$66,0)</f>
        <v>0</v>
      </c>
      <c r="K96" s="48">
        <f>VLOOKUP($Q96&amp;$B96,'PNC Exon. &amp; no Exon.'!$A:$AL,'P.N.C. x Comp. x Ramos'!K$66,0)</f>
        <v>6784950.0800000001</v>
      </c>
      <c r="L96" s="48">
        <f>VLOOKUP($Q96&amp;$B96,'PNC Exon. &amp; no Exon.'!$A:$AL,'P.N.C. x Comp. x Ramos'!L$66,0)</f>
        <v>0</v>
      </c>
      <c r="M96" s="48">
        <f>VLOOKUP($Q96&amp;$B96,'PNC Exon. &amp; no Exon.'!$A:$AL,'P.N.C. x Comp. x Ramos'!M$66,0)</f>
        <v>0</v>
      </c>
      <c r="N96" s="48">
        <f>VLOOKUP($Q96&amp;$B96,'PNC Exon. &amp; no Exon.'!$A:$AL,'P.N.C. x Comp. x Ramos'!N$66,0)</f>
        <v>0</v>
      </c>
      <c r="O96" s="57">
        <f t="shared" si="13"/>
        <v>0.10624161672808483</v>
      </c>
      <c r="Q96" s="137" t="s">
        <v>23</v>
      </c>
    </row>
    <row r="97" spans="1:17" ht="15.95" customHeight="1" x14ac:dyDescent="0.4">
      <c r="A97" s="47">
        <f t="shared" si="11"/>
        <v>29</v>
      </c>
      <c r="B97" s="51" t="s">
        <v>127</v>
      </c>
      <c r="C97" s="59">
        <f t="shared" si="12"/>
        <v>6216867.3999999994</v>
      </c>
      <c r="D97" s="48">
        <f>VLOOKUP($Q97&amp;$B97,'PNC Exon. &amp; no Exon.'!$A:$AL,'P.N.C. x Comp. x Ramos'!D$66,0)</f>
        <v>17697.419999999998</v>
      </c>
      <c r="E97" s="48">
        <f>VLOOKUP($Q97&amp;$B97,'PNC Exon. &amp; no Exon.'!$A:$AL,'P.N.C. x Comp. x Ramos'!E$66,0)</f>
        <v>0</v>
      </c>
      <c r="F97" s="48">
        <f>VLOOKUP($Q97&amp;$B97,'PNC Exon. &amp; no Exon.'!$A:$AL,'P.N.C. x Comp. x Ramos'!F$66,0)</f>
        <v>0</v>
      </c>
      <c r="G97" s="48">
        <f>VLOOKUP($Q97&amp;$B97,'PNC Exon. &amp; no Exon.'!$A:$AL,'P.N.C. x Comp. x Ramos'!G$66,0)</f>
        <v>16448.259999999998</v>
      </c>
      <c r="H97" s="48">
        <f>VLOOKUP($Q97&amp;$B97,'PNC Exon. &amp; no Exon.'!$A:$AL,'P.N.C. x Comp. x Ramos'!H$66,0)</f>
        <v>1057478.95</v>
      </c>
      <c r="I97" s="48">
        <f>VLOOKUP($Q97&amp;$B97,'PNC Exon. &amp; no Exon.'!$A:$AL,'P.N.C. x Comp. x Ramos'!I$66,0)</f>
        <v>378232.76</v>
      </c>
      <c r="J97" s="48">
        <f>VLOOKUP($Q97&amp;$B97,'PNC Exon. &amp; no Exon.'!$A:$AL,'P.N.C. x Comp. x Ramos'!J$66,0)</f>
        <v>152238.79999999999</v>
      </c>
      <c r="K97" s="48">
        <f>VLOOKUP($Q97&amp;$B97,'PNC Exon. &amp; no Exon.'!$A:$AL,'P.N.C. x Comp. x Ramos'!K$66,0)</f>
        <v>3682962.47</v>
      </c>
      <c r="L97" s="48">
        <f>VLOOKUP($Q97&amp;$B97,'PNC Exon. &amp; no Exon.'!$A:$AL,'P.N.C. x Comp. x Ramos'!L$66,0)</f>
        <v>0</v>
      </c>
      <c r="M97" s="48">
        <f>VLOOKUP($Q97&amp;$B97,'PNC Exon. &amp; no Exon.'!$A:$AL,'P.N.C. x Comp. x Ramos'!M$66,0)</f>
        <v>111669.02</v>
      </c>
      <c r="N97" s="48">
        <f>VLOOKUP($Q97&amp;$B97,'PNC Exon. &amp; no Exon.'!$A:$AL,'P.N.C. x Comp. x Ramos'!N$66,0)</f>
        <v>800139.72</v>
      </c>
      <c r="O97" s="57">
        <f t="shared" si="13"/>
        <v>9.7346337964527116E-2</v>
      </c>
      <c r="Q97" s="137" t="s">
        <v>23</v>
      </c>
    </row>
    <row r="98" spans="1:17" ht="15.95" customHeight="1" x14ac:dyDescent="0.4">
      <c r="A98" s="47">
        <f t="shared" si="11"/>
        <v>30</v>
      </c>
      <c r="B98" s="51" t="s">
        <v>128</v>
      </c>
      <c r="C98" s="59">
        <f t="shared" si="12"/>
        <v>4441504.6399999997</v>
      </c>
      <c r="D98" s="48">
        <f>VLOOKUP($Q98&amp;$B98,'PNC Exon. &amp; no Exon.'!$A:$AL,'P.N.C. x Comp. x Ramos'!D$66,0)</f>
        <v>0</v>
      </c>
      <c r="E98" s="48">
        <f>VLOOKUP($Q98&amp;$B98,'PNC Exon. &amp; no Exon.'!$A:$AL,'P.N.C. x Comp. x Ramos'!E$66,0)</f>
        <v>9745.59</v>
      </c>
      <c r="F98" s="48">
        <f>VLOOKUP($Q98&amp;$B98,'PNC Exon. &amp; no Exon.'!$A:$AL,'P.N.C. x Comp. x Ramos'!F$66,0)</f>
        <v>4389411.5199999996</v>
      </c>
      <c r="G98" s="48">
        <f>VLOOKUP($Q98&amp;$B98,'PNC Exon. &amp; no Exon.'!$A:$AL,'P.N.C. x Comp. x Ramos'!G$66,0)</f>
        <v>32206.07</v>
      </c>
      <c r="H98" s="48">
        <f>VLOOKUP($Q98&amp;$B98,'PNC Exon. &amp; no Exon.'!$A:$AL,'P.N.C. x Comp. x Ramos'!H$66,0)</f>
        <v>0</v>
      </c>
      <c r="I98" s="48">
        <f>VLOOKUP($Q98&amp;$B98,'PNC Exon. &amp; no Exon.'!$A:$AL,'P.N.C. x Comp. x Ramos'!I$66,0)</f>
        <v>0</v>
      </c>
      <c r="J98" s="48">
        <f>VLOOKUP($Q98&amp;$B98,'PNC Exon. &amp; no Exon.'!$A:$AL,'P.N.C. x Comp. x Ramos'!J$66,0)</f>
        <v>0</v>
      </c>
      <c r="K98" s="48">
        <f>VLOOKUP($Q98&amp;$B98,'PNC Exon. &amp; no Exon.'!$A:$AL,'P.N.C. x Comp. x Ramos'!K$66,0)</f>
        <v>0</v>
      </c>
      <c r="L98" s="48">
        <f>VLOOKUP($Q98&amp;$B98,'PNC Exon. &amp; no Exon.'!$A:$AL,'P.N.C. x Comp. x Ramos'!L$66,0)</f>
        <v>0</v>
      </c>
      <c r="M98" s="48">
        <f>VLOOKUP($Q98&amp;$B98,'PNC Exon. &amp; no Exon.'!$A:$AL,'P.N.C. x Comp. x Ramos'!M$66,0)</f>
        <v>0</v>
      </c>
      <c r="N98" s="48">
        <f>VLOOKUP($Q98&amp;$B98,'PNC Exon. &amp; no Exon.'!$A:$AL,'P.N.C. x Comp. x Ramos'!N$66,0)</f>
        <v>10141.459999999999</v>
      </c>
      <c r="O98" s="57">
        <f t="shared" si="13"/>
        <v>6.9546957323949887E-2</v>
      </c>
      <c r="Q98" s="137" t="s">
        <v>23</v>
      </c>
    </row>
    <row r="99" spans="1:17" ht="15.95" customHeight="1" x14ac:dyDescent="0.4">
      <c r="A99" s="47">
        <f t="shared" si="11"/>
        <v>31</v>
      </c>
      <c r="B99" s="51" t="s">
        <v>131</v>
      </c>
      <c r="C99" s="59">
        <f t="shared" si="12"/>
        <v>1011352.03</v>
      </c>
      <c r="D99" s="48">
        <f>VLOOKUP($Q99&amp;$B99,'PNC Exon. &amp; no Exon.'!$A:$AL,'P.N.C. x Comp. x Ramos'!D$66,0)</f>
        <v>24575.87</v>
      </c>
      <c r="E99" s="48">
        <f>VLOOKUP($Q99&amp;$B99,'PNC Exon. &amp; no Exon.'!$A:$AL,'P.N.C. x Comp. x Ramos'!E$66,0)</f>
        <v>0</v>
      </c>
      <c r="F99" s="48">
        <f>VLOOKUP($Q99&amp;$B99,'PNC Exon. &amp; no Exon.'!$A:$AL,'P.N.C. x Comp. x Ramos'!F$66,0)</f>
        <v>17785</v>
      </c>
      <c r="G99" s="48">
        <f>VLOOKUP($Q99&amp;$B99,'PNC Exon. &amp; no Exon.'!$A:$AL,'P.N.C. x Comp. x Ramos'!G$66,0)</f>
        <v>610.34</v>
      </c>
      <c r="H99" s="48">
        <f>VLOOKUP($Q99&amp;$B99,'PNC Exon. &amp; no Exon.'!$A:$AL,'P.N.C. x Comp. x Ramos'!H$66,0)</f>
        <v>0</v>
      </c>
      <c r="I99" s="48">
        <f>VLOOKUP($Q99&amp;$B99,'PNC Exon. &amp; no Exon.'!$A:$AL,'P.N.C. x Comp. x Ramos'!I$66,0)</f>
        <v>0</v>
      </c>
      <c r="J99" s="48">
        <f>VLOOKUP($Q99&amp;$B99,'PNC Exon. &amp; no Exon.'!$A:$AL,'P.N.C. x Comp. x Ramos'!J$66,0)</f>
        <v>0</v>
      </c>
      <c r="K99" s="48">
        <f>VLOOKUP($Q99&amp;$B99,'PNC Exon. &amp; no Exon.'!$A:$AL,'P.N.C. x Comp. x Ramos'!K$66,0)</f>
        <v>665523.31000000006</v>
      </c>
      <c r="L99" s="48">
        <f>VLOOKUP($Q99&amp;$B99,'PNC Exon. &amp; no Exon.'!$A:$AL,'P.N.C. x Comp. x Ramos'!L$66,0)</f>
        <v>0</v>
      </c>
      <c r="M99" s="48">
        <f>VLOOKUP($Q99&amp;$B99,'PNC Exon. &amp; no Exon.'!$A:$AL,'P.N.C. x Comp. x Ramos'!M$66,0)</f>
        <v>0</v>
      </c>
      <c r="N99" s="48">
        <f>VLOOKUP($Q99&amp;$B99,'PNC Exon. &amp; no Exon.'!$A:$AL,'P.N.C. x Comp. x Ramos'!N$66,0)</f>
        <v>302857.51</v>
      </c>
      <c r="O99" s="57">
        <f t="shared" si="13"/>
        <v>1.583617764044486E-2</v>
      </c>
      <c r="Q99" s="137" t="s">
        <v>23</v>
      </c>
    </row>
    <row r="100" spans="1:17" ht="15.95" customHeight="1" x14ac:dyDescent="0.4">
      <c r="A100" s="47">
        <f t="shared" si="11"/>
        <v>32</v>
      </c>
      <c r="B100" s="51" t="s">
        <v>129</v>
      </c>
      <c r="C100" s="59">
        <f t="shared" si="12"/>
        <v>750284.49</v>
      </c>
      <c r="D100" s="48">
        <f>VLOOKUP($Q100&amp;$B100,'PNC Exon. &amp; no Exon.'!$A:$AL,'P.N.C. x Comp. x Ramos'!D$66,0)</f>
        <v>0</v>
      </c>
      <c r="E100" s="48">
        <f>VLOOKUP($Q100&amp;$B100,'PNC Exon. &amp; no Exon.'!$A:$AL,'P.N.C. x Comp. x Ramos'!E$66,0)</f>
        <v>0</v>
      </c>
      <c r="F100" s="48">
        <f>VLOOKUP($Q100&amp;$B100,'PNC Exon. &amp; no Exon.'!$A:$AL,'P.N.C. x Comp. x Ramos'!F$66,0)</f>
        <v>0</v>
      </c>
      <c r="G100" s="48">
        <f>VLOOKUP($Q100&amp;$B100,'PNC Exon. &amp; no Exon.'!$A:$AL,'P.N.C. x Comp. x Ramos'!G$66,0)</f>
        <v>0</v>
      </c>
      <c r="H100" s="48">
        <f>VLOOKUP($Q100&amp;$B100,'PNC Exon. &amp; no Exon.'!$A:$AL,'P.N.C. x Comp. x Ramos'!H$66,0)</f>
        <v>0</v>
      </c>
      <c r="I100" s="48">
        <f>VLOOKUP($Q100&amp;$B100,'PNC Exon. &amp; no Exon.'!$A:$AL,'P.N.C. x Comp. x Ramos'!I$66,0)</f>
        <v>0</v>
      </c>
      <c r="J100" s="48">
        <f>VLOOKUP($Q100&amp;$B100,'PNC Exon. &amp; no Exon.'!$A:$AL,'P.N.C. x Comp. x Ramos'!J$66,0)</f>
        <v>0</v>
      </c>
      <c r="K100" s="48">
        <f>VLOOKUP($Q100&amp;$B100,'PNC Exon. &amp; no Exon.'!$A:$AL,'P.N.C. x Comp. x Ramos'!K$66,0)</f>
        <v>382593.97</v>
      </c>
      <c r="L100" s="48">
        <f>VLOOKUP($Q100&amp;$B100,'PNC Exon. &amp; no Exon.'!$A:$AL,'P.N.C. x Comp. x Ramos'!L$66,0)</f>
        <v>0</v>
      </c>
      <c r="M100" s="48">
        <f>VLOOKUP($Q100&amp;$B100,'PNC Exon. &amp; no Exon.'!$A:$AL,'P.N.C. x Comp. x Ramos'!M$66,0)</f>
        <v>367690.52</v>
      </c>
      <c r="N100" s="48">
        <f>VLOOKUP($Q100&amp;$B100,'PNC Exon. &amp; no Exon.'!$A:$AL,'P.N.C. x Comp. x Ramos'!N$66,0)</f>
        <v>0</v>
      </c>
      <c r="O100" s="57">
        <f t="shared" si="13"/>
        <v>1.1748271731367933E-2</v>
      </c>
      <c r="Q100" s="137" t="s">
        <v>23</v>
      </c>
    </row>
    <row r="101" spans="1:17" ht="15.95" customHeight="1" x14ac:dyDescent="0.4">
      <c r="A101" s="47">
        <f t="shared" si="11"/>
        <v>33</v>
      </c>
      <c r="B101" s="51" t="s">
        <v>130</v>
      </c>
      <c r="C101" s="59">
        <f t="shared" si="12"/>
        <v>144281.45000000001</v>
      </c>
      <c r="D101" s="48">
        <f>VLOOKUP($Q101&amp;$B101,'PNC Exon. &amp; no Exon.'!$A:$AL,'P.N.C. x Comp. x Ramos'!D$66,0)</f>
        <v>0</v>
      </c>
      <c r="E101" s="48">
        <f>VLOOKUP($Q101&amp;$B101,'PNC Exon. &amp; no Exon.'!$A:$AL,'P.N.C. x Comp. x Ramos'!E$66,0)</f>
        <v>0</v>
      </c>
      <c r="F101" s="48">
        <f>VLOOKUP($Q101&amp;$B101,'PNC Exon. &amp; no Exon.'!$A:$AL,'P.N.C. x Comp. x Ramos'!F$66,0)</f>
        <v>0</v>
      </c>
      <c r="G101" s="48">
        <f>VLOOKUP($Q101&amp;$B101,'PNC Exon. &amp; no Exon.'!$A:$AL,'P.N.C. x Comp. x Ramos'!G$66,0)</f>
        <v>0</v>
      </c>
      <c r="H101" s="48">
        <f>VLOOKUP($Q101&amp;$B101,'PNC Exon. &amp; no Exon.'!$A:$AL,'P.N.C. x Comp. x Ramos'!H$66,0)</f>
        <v>0</v>
      </c>
      <c r="I101" s="48">
        <f>VLOOKUP($Q101&amp;$B101,'PNC Exon. &amp; no Exon.'!$A:$AL,'P.N.C. x Comp. x Ramos'!I$66,0)</f>
        <v>0</v>
      </c>
      <c r="J101" s="48">
        <f>VLOOKUP($Q101&amp;$B101,'PNC Exon. &amp; no Exon.'!$A:$AL,'P.N.C. x Comp. x Ramos'!J$66,0)</f>
        <v>0</v>
      </c>
      <c r="K101" s="48">
        <f>VLOOKUP($Q101&amp;$B101,'PNC Exon. &amp; no Exon.'!$A:$AL,'P.N.C. x Comp. x Ramos'!K$66,0)</f>
        <v>18288.12</v>
      </c>
      <c r="L101" s="48">
        <f>VLOOKUP($Q101&amp;$B101,'PNC Exon. &amp; no Exon.'!$A:$AL,'P.N.C. x Comp. x Ramos'!L$66,0)</f>
        <v>0</v>
      </c>
      <c r="M101" s="48">
        <f>VLOOKUP($Q101&amp;$B101,'PNC Exon. &amp; no Exon.'!$A:$AL,'P.N.C. x Comp. x Ramos'!M$66,0)</f>
        <v>125993.33</v>
      </c>
      <c r="N101" s="48">
        <f>VLOOKUP($Q101&amp;$B101,'PNC Exon. &amp; no Exon.'!$A:$AL,'P.N.C. x Comp. x Ramos'!N$66,0)</f>
        <v>0</v>
      </c>
      <c r="O101" s="57">
        <f t="shared" si="13"/>
        <v>2.2592199398867702E-3</v>
      </c>
      <c r="Q101" s="137" t="s">
        <v>23</v>
      </c>
    </row>
    <row r="102" spans="1:17" x14ac:dyDescent="0.4">
      <c r="A102" s="70" t="s">
        <v>172</v>
      </c>
      <c r="B102" s="7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21" spans="1:17" collapsed="1" x14ac:dyDescent="0.4"/>
    <row r="122" spans="1:17" ht="20" x14ac:dyDescent="0.6">
      <c r="A122" s="170" t="s">
        <v>42</v>
      </c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</row>
    <row r="123" spans="1:17" ht="15.75" customHeight="1" x14ac:dyDescent="0.4">
      <c r="A123" s="169" t="s">
        <v>56</v>
      </c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</row>
    <row r="124" spans="1:17" ht="14.25" customHeight="1" x14ac:dyDescent="0.4">
      <c r="A124" s="171" t="s">
        <v>134</v>
      </c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</row>
    <row r="125" spans="1:17" x14ac:dyDescent="0.4">
      <c r="A125" s="169" t="s">
        <v>91</v>
      </c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109" t="s">
        <v>32</v>
      </c>
      <c r="B127" s="69" t="s">
        <v>88</v>
      </c>
      <c r="C127" s="109" t="s">
        <v>0</v>
      </c>
      <c r="D127" s="109" t="s">
        <v>43</v>
      </c>
      <c r="E127" s="109" t="s">
        <v>13</v>
      </c>
      <c r="F127" s="109" t="s">
        <v>44</v>
      </c>
      <c r="G127" s="109" t="s">
        <v>15</v>
      </c>
      <c r="H127" s="109" t="s">
        <v>45</v>
      </c>
      <c r="I127" s="109" t="s">
        <v>90</v>
      </c>
      <c r="J127" s="109" t="s">
        <v>46</v>
      </c>
      <c r="K127" s="109" t="s">
        <v>36</v>
      </c>
      <c r="L127" s="109" t="s">
        <v>47</v>
      </c>
      <c r="M127" s="109" t="s">
        <v>48</v>
      </c>
      <c r="N127" s="109" t="s">
        <v>49</v>
      </c>
      <c r="O127" s="109" t="s">
        <v>61</v>
      </c>
    </row>
    <row r="128" spans="1:17" x14ac:dyDescent="0.4">
      <c r="A128" s="66"/>
      <c r="B128" s="66" t="s">
        <v>21</v>
      </c>
      <c r="C128" s="76">
        <f t="shared" ref="C128:N128" si="14">SUM(C129:C161)</f>
        <v>7455778580.8799992</v>
      </c>
      <c r="D128" s="76">
        <f t="shared" si="14"/>
        <v>32012741.039999999</v>
      </c>
      <c r="E128" s="76">
        <f t="shared" si="14"/>
        <v>1166718862.1499999</v>
      </c>
      <c r="F128" s="76">
        <f t="shared" si="14"/>
        <v>1961578435.7799995</v>
      </c>
      <c r="G128" s="76">
        <f t="shared" si="14"/>
        <v>55824488.470000006</v>
      </c>
      <c r="H128" s="76">
        <f t="shared" si="14"/>
        <v>1494199874.0600002</v>
      </c>
      <c r="I128" s="76">
        <f t="shared" si="14"/>
        <v>273608839.41000003</v>
      </c>
      <c r="J128" s="76">
        <f t="shared" si="14"/>
        <v>104890147.58999999</v>
      </c>
      <c r="K128" s="76">
        <f t="shared" si="14"/>
        <v>1654683358.8699999</v>
      </c>
      <c r="L128" s="76">
        <f t="shared" si="14"/>
        <v>72522520.379999995</v>
      </c>
      <c r="M128" s="76">
        <f t="shared" si="14"/>
        <v>169007987.81999996</v>
      </c>
      <c r="N128" s="76">
        <f t="shared" si="14"/>
        <v>470731325.30999994</v>
      </c>
      <c r="O128" s="60">
        <f>SUM(O129:O161,0)</f>
        <v>100.00000000000004</v>
      </c>
      <c r="Q128" s="137" t="s">
        <v>1</v>
      </c>
    </row>
    <row r="129" spans="1:17" ht="15.95" customHeight="1" x14ac:dyDescent="0.4">
      <c r="A129" s="47">
        <f t="shared" ref="A129:A161" si="15">RANK(C129,$C$129:$C$161,0)</f>
        <v>1</v>
      </c>
      <c r="B129" s="87" t="s">
        <v>84</v>
      </c>
      <c r="C129" s="59">
        <f t="shared" ref="C129:C161" si="16">SUM(D129:N129)</f>
        <v>1446376839.0499997</v>
      </c>
      <c r="D129" s="48">
        <f>VLOOKUP($Q129&amp;$B129,'PNC Exon. &amp; no Exon.'!$A:$AL,'P.N.C. x Comp. x Ramos'!D$66,0)</f>
        <v>4506651.95</v>
      </c>
      <c r="E129" s="48">
        <f>VLOOKUP($Q129&amp;$B129,'PNC Exon. &amp; no Exon.'!$A:$AL,'P.N.C. x Comp. x Ramos'!E$66,0)</f>
        <v>253701770.00999999</v>
      </c>
      <c r="F129" s="48">
        <f>VLOOKUP($Q129&amp;$B129,'PNC Exon. &amp; no Exon.'!$A:$AL,'P.N.C. x Comp. x Ramos'!F$66,0)</f>
        <v>381898534.80000001</v>
      </c>
      <c r="G129" s="48">
        <f>VLOOKUP($Q129&amp;$B129,'PNC Exon. &amp; no Exon.'!$A:$AL,'P.N.C. x Comp. x Ramos'!G$66,0)</f>
        <v>27153874.239999998</v>
      </c>
      <c r="H129" s="48">
        <f>VLOOKUP($Q129&amp;$B129,'PNC Exon. &amp; no Exon.'!$A:$AL,'P.N.C. x Comp. x Ramos'!H$66,0)</f>
        <v>409727829.08000004</v>
      </c>
      <c r="I129" s="48">
        <f>VLOOKUP($Q129&amp;$B129,'PNC Exon. &amp; no Exon.'!$A:$AL,'P.N.C. x Comp. x Ramos'!I$66,0)</f>
        <v>4539596.59</v>
      </c>
      <c r="J129" s="48">
        <f>VLOOKUP($Q129&amp;$B129,'PNC Exon. &amp; no Exon.'!$A:$AL,'P.N.C. x Comp. x Ramos'!J$66,0)</f>
        <v>25451519.059999999</v>
      </c>
      <c r="K129" s="48">
        <f>VLOOKUP($Q129&amp;$B129,'PNC Exon. &amp; no Exon.'!$A:$AL,'P.N.C. x Comp. x Ramos'!K$66,0)</f>
        <v>196595210.71000001</v>
      </c>
      <c r="L129" s="48">
        <f>VLOOKUP($Q129&amp;$B129,'PNC Exon. &amp; no Exon.'!$A:$AL,'P.N.C. x Comp. x Ramos'!L$66,0)</f>
        <v>0</v>
      </c>
      <c r="M129" s="48">
        <f>VLOOKUP($Q129&amp;$B129,'PNC Exon. &amp; no Exon.'!$A:$AL,'P.N.C. x Comp. x Ramos'!M$66,0)</f>
        <v>20554397.789999999</v>
      </c>
      <c r="N129" s="48">
        <f>VLOOKUP($Q129&amp;$B129,'PNC Exon. &amp; no Exon.'!$A:$AL,'P.N.C. x Comp. x Ramos'!N$66,0)</f>
        <v>122247454.81999999</v>
      </c>
      <c r="O129" s="57">
        <f t="shared" ref="O129:O161" si="17">IFERROR(C129/$C$128*100,0)</f>
        <v>19.399407095580422</v>
      </c>
      <c r="Q129" s="137" t="s">
        <v>1</v>
      </c>
    </row>
    <row r="130" spans="1:17" ht="15.95" customHeight="1" x14ac:dyDescent="0.4">
      <c r="A130" s="47">
        <f t="shared" si="15"/>
        <v>2</v>
      </c>
      <c r="B130" s="51" t="s">
        <v>92</v>
      </c>
      <c r="C130" s="59">
        <f t="shared" si="16"/>
        <v>1296428797.3</v>
      </c>
      <c r="D130" s="48">
        <f>VLOOKUP($Q130&amp;$B130,'PNC Exon. &amp; no Exon.'!$A:$AL,'P.N.C. x Comp. x Ramos'!D$66,0)</f>
        <v>3737625.35</v>
      </c>
      <c r="E130" s="48">
        <f>VLOOKUP($Q130&amp;$B130,'PNC Exon. &amp; no Exon.'!$A:$AL,'P.N.C. x Comp. x Ramos'!E$66,0)</f>
        <v>22437666.66</v>
      </c>
      <c r="F130" s="48">
        <f>VLOOKUP($Q130&amp;$B130,'PNC Exon. &amp; no Exon.'!$A:$AL,'P.N.C. x Comp. x Ramos'!F$66,0)</f>
        <v>1157144513.3099999</v>
      </c>
      <c r="G130" s="48">
        <f>VLOOKUP($Q130&amp;$B130,'PNC Exon. &amp; no Exon.'!$A:$AL,'P.N.C. x Comp. x Ramos'!G$66,0)</f>
        <v>497166.88</v>
      </c>
      <c r="H130" s="48">
        <f>VLOOKUP($Q130&amp;$B130,'PNC Exon. &amp; no Exon.'!$A:$AL,'P.N.C. x Comp. x Ramos'!H$66,0)</f>
        <v>35650609.600000001</v>
      </c>
      <c r="I130" s="48">
        <f>VLOOKUP($Q130&amp;$B130,'PNC Exon. &amp; no Exon.'!$A:$AL,'P.N.C. x Comp. x Ramos'!I$66,0)</f>
        <v>215369.85</v>
      </c>
      <c r="J130" s="48">
        <f>VLOOKUP($Q130&amp;$B130,'PNC Exon. &amp; no Exon.'!$A:$AL,'P.N.C. x Comp. x Ramos'!J$66,0)</f>
        <v>2195068.9500000002</v>
      </c>
      <c r="K130" s="48">
        <f>VLOOKUP($Q130&amp;$B130,'PNC Exon. &amp; no Exon.'!$A:$AL,'P.N.C. x Comp. x Ramos'!K$66,0)</f>
        <v>63980938.060000002</v>
      </c>
      <c r="L130" s="48">
        <f>VLOOKUP($Q130&amp;$B130,'PNC Exon. &amp; no Exon.'!$A:$AL,'P.N.C. x Comp. x Ramos'!L$66,0)</f>
        <v>0</v>
      </c>
      <c r="M130" s="48">
        <f>VLOOKUP($Q130&amp;$B130,'PNC Exon. &amp; no Exon.'!$A:$AL,'P.N.C. x Comp. x Ramos'!M$66,0)</f>
        <v>1649846.97</v>
      </c>
      <c r="N130" s="48">
        <f>VLOOKUP($Q130&amp;$B130,'PNC Exon. &amp; no Exon.'!$A:$AL,'P.N.C. x Comp. x Ramos'!N$66,0)</f>
        <v>8919991.6699999999</v>
      </c>
      <c r="O130" s="57">
        <f t="shared" si="17"/>
        <v>17.388241660295975</v>
      </c>
      <c r="Q130" s="137" t="s">
        <v>1</v>
      </c>
    </row>
    <row r="131" spans="1:17" ht="15.95" customHeight="1" x14ac:dyDescent="0.4">
      <c r="A131" s="47">
        <f t="shared" si="15"/>
        <v>3</v>
      </c>
      <c r="B131" s="51" t="s">
        <v>93</v>
      </c>
      <c r="C131" s="59">
        <f t="shared" si="16"/>
        <v>1065921338.3999999</v>
      </c>
      <c r="D131" s="48">
        <f>VLOOKUP($Q131&amp;$B131,'PNC Exon. &amp; no Exon.'!$A:$AL,'P.N.C. x Comp. x Ramos'!D$66,0)</f>
        <v>7799421.3300000001</v>
      </c>
      <c r="E131" s="48">
        <f>VLOOKUP($Q131&amp;$B131,'PNC Exon. &amp; no Exon.'!$A:$AL,'P.N.C. x Comp. x Ramos'!E$66,0)</f>
        <v>216509270.06999999</v>
      </c>
      <c r="F131" s="48">
        <f>VLOOKUP($Q131&amp;$B131,'PNC Exon. &amp; no Exon.'!$A:$AL,'P.N.C. x Comp. x Ramos'!F$66,0)</f>
        <v>31186376.620000001</v>
      </c>
      <c r="G131" s="48">
        <f>VLOOKUP($Q131&amp;$B131,'PNC Exon. &amp; no Exon.'!$A:$AL,'P.N.C. x Comp. x Ramos'!G$66,0)</f>
        <v>1723410.04</v>
      </c>
      <c r="H131" s="48">
        <f>VLOOKUP($Q131&amp;$B131,'PNC Exon. &amp; no Exon.'!$A:$AL,'P.N.C. x Comp. x Ramos'!H$66,0)</f>
        <v>275440731.54999995</v>
      </c>
      <c r="I131" s="48">
        <f>VLOOKUP($Q131&amp;$B131,'PNC Exon. &amp; no Exon.'!$A:$AL,'P.N.C. x Comp. x Ramos'!I$66,0)</f>
        <v>238741953.72999999</v>
      </c>
      <c r="J131" s="48">
        <f>VLOOKUP($Q131&amp;$B131,'PNC Exon. &amp; no Exon.'!$A:$AL,'P.N.C. x Comp. x Ramos'!J$66,0)</f>
        <v>9015145.8699999992</v>
      </c>
      <c r="K131" s="48">
        <f>VLOOKUP($Q131&amp;$B131,'PNC Exon. &amp; no Exon.'!$A:$AL,'P.N.C. x Comp. x Ramos'!K$66,0)</f>
        <v>233112914.75999999</v>
      </c>
      <c r="L131" s="48">
        <f>VLOOKUP($Q131&amp;$B131,'PNC Exon. &amp; no Exon.'!$A:$AL,'P.N.C. x Comp. x Ramos'!L$66,0)</f>
        <v>0</v>
      </c>
      <c r="M131" s="48">
        <f>VLOOKUP($Q131&amp;$B131,'PNC Exon. &amp; no Exon.'!$A:$AL,'P.N.C. x Comp. x Ramos'!M$66,0)</f>
        <v>5223223.18</v>
      </c>
      <c r="N131" s="48">
        <f>VLOOKUP($Q131&amp;$B131,'PNC Exon. &amp; no Exon.'!$A:$AL,'P.N.C. x Comp. x Ramos'!N$66,0)</f>
        <v>47168891.25</v>
      </c>
      <c r="O131" s="57">
        <f t="shared" si="17"/>
        <v>14.296579851948742</v>
      </c>
      <c r="Q131" s="137" t="s">
        <v>1</v>
      </c>
    </row>
    <row r="132" spans="1:17" ht="15.95" customHeight="1" x14ac:dyDescent="0.4">
      <c r="A132" s="47">
        <f t="shared" si="15"/>
        <v>4</v>
      </c>
      <c r="B132" s="51" t="s">
        <v>110</v>
      </c>
      <c r="C132" s="59">
        <f t="shared" si="16"/>
        <v>832642387.94000006</v>
      </c>
      <c r="D132" s="48">
        <f>VLOOKUP($Q132&amp;$B132,'PNC Exon. &amp; no Exon.'!$A:$AL,'P.N.C. x Comp. x Ramos'!D$66,0)</f>
        <v>1942249.91</v>
      </c>
      <c r="E132" s="48">
        <f>VLOOKUP($Q132&amp;$B132,'PNC Exon. &amp; no Exon.'!$A:$AL,'P.N.C. x Comp. x Ramos'!E$66,0)</f>
        <v>196353571</v>
      </c>
      <c r="F132" s="48">
        <f>VLOOKUP($Q132&amp;$B132,'PNC Exon. &amp; no Exon.'!$A:$AL,'P.N.C. x Comp. x Ramos'!F$66,0)</f>
        <v>30117934.899999999</v>
      </c>
      <c r="G132" s="48">
        <f>VLOOKUP($Q132&amp;$B132,'PNC Exon. &amp; no Exon.'!$A:$AL,'P.N.C. x Comp. x Ramos'!G$66,0)</f>
        <v>12919122.32</v>
      </c>
      <c r="H132" s="48">
        <f>VLOOKUP($Q132&amp;$B132,'PNC Exon. &amp; no Exon.'!$A:$AL,'P.N.C. x Comp. x Ramos'!H$66,0)</f>
        <v>266448523.29000002</v>
      </c>
      <c r="I132" s="48">
        <f>VLOOKUP($Q132&amp;$B132,'PNC Exon. &amp; no Exon.'!$A:$AL,'P.N.C. x Comp. x Ramos'!I$66,0)</f>
        <v>7805204.4900000002</v>
      </c>
      <c r="J132" s="48">
        <f>VLOOKUP($Q132&amp;$B132,'PNC Exon. &amp; no Exon.'!$A:$AL,'P.N.C. x Comp. x Ramos'!J$66,0)</f>
        <v>12714543.039999999</v>
      </c>
      <c r="K132" s="48">
        <f>VLOOKUP($Q132&amp;$B132,'PNC Exon. &amp; no Exon.'!$A:$AL,'P.N.C. x Comp. x Ramos'!K$66,0)</f>
        <v>201108906.89000002</v>
      </c>
      <c r="L132" s="48">
        <f>VLOOKUP($Q132&amp;$B132,'PNC Exon. &amp; no Exon.'!$A:$AL,'P.N.C. x Comp. x Ramos'!L$66,0)</f>
        <v>0</v>
      </c>
      <c r="M132" s="48">
        <f>VLOOKUP($Q132&amp;$B132,'PNC Exon. &amp; no Exon.'!$A:$AL,'P.N.C. x Comp. x Ramos'!M$66,0)</f>
        <v>35009286.509999998</v>
      </c>
      <c r="N132" s="48">
        <f>VLOOKUP($Q132&amp;$B132,'PNC Exon. &amp; no Exon.'!$A:$AL,'P.N.C. x Comp. x Ramos'!N$66,0)</f>
        <v>68223045.590000004</v>
      </c>
      <c r="O132" s="57">
        <f t="shared" si="17"/>
        <v>11.167745647319425</v>
      </c>
      <c r="Q132" s="137" t="s">
        <v>1</v>
      </c>
    </row>
    <row r="133" spans="1:17" ht="15.95" customHeight="1" x14ac:dyDescent="0.4">
      <c r="A133" s="47">
        <f t="shared" si="15"/>
        <v>5</v>
      </c>
      <c r="B133" s="51" t="s">
        <v>112</v>
      </c>
      <c r="C133" s="59">
        <f t="shared" si="16"/>
        <v>699359154.07999992</v>
      </c>
      <c r="D133" s="48">
        <f>VLOOKUP($Q133&amp;$B133,'PNC Exon. &amp; no Exon.'!$A:$AL,'P.N.C. x Comp. x Ramos'!D$66,0)</f>
        <v>1026249.19</v>
      </c>
      <c r="E133" s="48">
        <f>VLOOKUP($Q133&amp;$B133,'PNC Exon. &amp; no Exon.'!$A:$AL,'P.N.C. x Comp. x Ramos'!E$66,0)</f>
        <v>15062899</v>
      </c>
      <c r="F133" s="48">
        <f>VLOOKUP($Q133&amp;$B133,'PNC Exon. &amp; no Exon.'!$A:$AL,'P.N.C. x Comp. x Ramos'!F$66,0)</f>
        <v>16915889.949999999</v>
      </c>
      <c r="G133" s="48">
        <f>VLOOKUP($Q133&amp;$B133,'PNC Exon. &amp; no Exon.'!$A:$AL,'P.N.C. x Comp. x Ramos'!G$66,0)</f>
        <v>4598566.07</v>
      </c>
      <c r="H133" s="48">
        <f>VLOOKUP($Q133&amp;$B133,'PNC Exon. &amp; no Exon.'!$A:$AL,'P.N.C. x Comp. x Ramos'!H$66,0)</f>
        <v>255625973.72999999</v>
      </c>
      <c r="I133" s="48">
        <f>VLOOKUP($Q133&amp;$B133,'PNC Exon. &amp; no Exon.'!$A:$AL,'P.N.C. x Comp. x Ramos'!I$66,0)</f>
        <v>8101220.4000000004</v>
      </c>
      <c r="J133" s="48">
        <f>VLOOKUP($Q133&amp;$B133,'PNC Exon. &amp; no Exon.'!$A:$AL,'P.N.C. x Comp. x Ramos'!J$66,0)</f>
        <v>33379064.510000002</v>
      </c>
      <c r="K133" s="48">
        <f>VLOOKUP($Q133&amp;$B133,'PNC Exon. &amp; no Exon.'!$A:$AL,'P.N.C. x Comp. x Ramos'!K$66,0)</f>
        <v>199328325.98000002</v>
      </c>
      <c r="L133" s="48">
        <f>VLOOKUP($Q133&amp;$B133,'PNC Exon. &amp; no Exon.'!$A:$AL,'P.N.C. x Comp. x Ramos'!L$66,0)</f>
        <v>0</v>
      </c>
      <c r="M133" s="48">
        <f>VLOOKUP($Q133&amp;$B133,'PNC Exon. &amp; no Exon.'!$A:$AL,'P.N.C. x Comp. x Ramos'!M$66,0)</f>
        <v>23613234.699999999</v>
      </c>
      <c r="N133" s="48">
        <f>VLOOKUP($Q133&amp;$B133,'PNC Exon. &amp; no Exon.'!$A:$AL,'P.N.C. x Comp. x Ramos'!N$66,0)</f>
        <v>141707730.54999998</v>
      </c>
      <c r="O133" s="57">
        <f t="shared" si="17"/>
        <v>9.3800955392301244</v>
      </c>
      <c r="Q133" s="137" t="s">
        <v>1</v>
      </c>
    </row>
    <row r="134" spans="1:17" ht="15.95" customHeight="1" x14ac:dyDescent="0.4">
      <c r="A134" s="47">
        <f t="shared" si="15"/>
        <v>6</v>
      </c>
      <c r="B134" s="51" t="s">
        <v>111</v>
      </c>
      <c r="C134" s="59">
        <f t="shared" si="16"/>
        <v>523367495.24000001</v>
      </c>
      <c r="D134" s="48">
        <f>VLOOKUP($Q134&amp;$B134,'PNC Exon. &amp; no Exon.'!$A:$AL,'P.N.C. x Comp. x Ramos'!D$66,0)</f>
        <v>137640.68</v>
      </c>
      <c r="E134" s="48">
        <f>VLOOKUP($Q134&amp;$B134,'PNC Exon. &amp; no Exon.'!$A:$AL,'P.N.C. x Comp. x Ramos'!E$66,0)</f>
        <v>16737927.85</v>
      </c>
      <c r="F134" s="48">
        <f>VLOOKUP($Q134&amp;$B134,'PNC Exon. &amp; no Exon.'!$A:$AL,'P.N.C. x Comp. x Ramos'!F$66,0)</f>
        <v>63458102.439999998</v>
      </c>
      <c r="G134" s="48">
        <f>VLOOKUP($Q134&amp;$B134,'PNC Exon. &amp; no Exon.'!$A:$AL,'P.N.C. x Comp. x Ramos'!G$66,0)</f>
        <v>2502754.79</v>
      </c>
      <c r="H134" s="48">
        <f>VLOOKUP($Q134&amp;$B134,'PNC Exon. &amp; no Exon.'!$A:$AL,'P.N.C. x Comp. x Ramos'!H$66,0)</f>
        <v>176788353.33000001</v>
      </c>
      <c r="I134" s="48">
        <f>VLOOKUP($Q134&amp;$B134,'PNC Exon. &amp; no Exon.'!$A:$AL,'P.N.C. x Comp. x Ramos'!I$66,0)</f>
        <v>7897443.6500000004</v>
      </c>
      <c r="J134" s="48">
        <f>VLOOKUP($Q134&amp;$B134,'PNC Exon. &amp; no Exon.'!$A:$AL,'P.N.C. x Comp. x Ramos'!J$66,0)</f>
        <v>17702739.989999998</v>
      </c>
      <c r="K134" s="48">
        <f>VLOOKUP($Q134&amp;$B134,'PNC Exon. &amp; no Exon.'!$A:$AL,'P.N.C. x Comp. x Ramos'!K$66,0)</f>
        <v>174870264.16999999</v>
      </c>
      <c r="L134" s="48">
        <f>VLOOKUP($Q134&amp;$B134,'PNC Exon. &amp; no Exon.'!$A:$AL,'P.N.C. x Comp. x Ramos'!L$66,0)</f>
        <v>0</v>
      </c>
      <c r="M134" s="48">
        <f>VLOOKUP($Q134&amp;$B134,'PNC Exon. &amp; no Exon.'!$A:$AL,'P.N.C. x Comp. x Ramos'!M$66,0)</f>
        <v>21804783.870000001</v>
      </c>
      <c r="N134" s="48">
        <f>VLOOKUP($Q134&amp;$B134,'PNC Exon. &amp; no Exon.'!$A:$AL,'P.N.C. x Comp. x Ramos'!N$66,0)</f>
        <v>41467484.469999999</v>
      </c>
      <c r="O134" s="57">
        <f t="shared" si="17"/>
        <v>7.0196222911199619</v>
      </c>
      <c r="Q134" s="137" t="s">
        <v>1</v>
      </c>
    </row>
    <row r="135" spans="1:17" ht="15.95" customHeight="1" x14ac:dyDescent="0.4">
      <c r="A135" s="47">
        <f t="shared" si="15"/>
        <v>7</v>
      </c>
      <c r="B135" s="51" t="s">
        <v>94</v>
      </c>
      <c r="C135" s="59">
        <f t="shared" si="16"/>
        <v>279611305.94</v>
      </c>
      <c r="D135" s="48">
        <f>VLOOKUP($Q135&amp;$B135,'PNC Exon. &amp; no Exon.'!$A:$AL,'P.N.C. x Comp. x Ramos'!D$66,0)</f>
        <v>0</v>
      </c>
      <c r="E135" s="48">
        <f>VLOOKUP($Q135&amp;$B135,'PNC Exon. &amp; no Exon.'!$A:$AL,'P.N.C. x Comp. x Ramos'!E$66,0)</f>
        <v>237120509.33000001</v>
      </c>
      <c r="F135" s="48">
        <f>VLOOKUP($Q135&amp;$B135,'PNC Exon. &amp; no Exon.'!$A:$AL,'P.N.C. x Comp. x Ramos'!F$66,0)</f>
        <v>0</v>
      </c>
      <c r="G135" s="48">
        <f>VLOOKUP($Q135&amp;$B135,'PNC Exon. &amp; no Exon.'!$A:$AL,'P.N.C. x Comp. x Ramos'!G$66,0)</f>
        <v>4415906.88</v>
      </c>
      <c r="H135" s="48">
        <f>VLOOKUP($Q135&amp;$B135,'PNC Exon. &amp; no Exon.'!$A:$AL,'P.N.C. x Comp. x Ramos'!H$66,0)</f>
        <v>22684364.289999999</v>
      </c>
      <c r="I135" s="48">
        <f>VLOOKUP($Q135&amp;$B135,'PNC Exon. &amp; no Exon.'!$A:$AL,'P.N.C. x Comp. x Ramos'!I$66,0)</f>
        <v>0</v>
      </c>
      <c r="J135" s="48">
        <f>VLOOKUP($Q135&amp;$B135,'PNC Exon. &amp; no Exon.'!$A:$AL,'P.N.C. x Comp. x Ramos'!J$66,0)</f>
        <v>588600.23</v>
      </c>
      <c r="K135" s="48">
        <f>VLOOKUP($Q135&amp;$B135,'PNC Exon. &amp; no Exon.'!$A:$AL,'P.N.C. x Comp. x Ramos'!K$66,0)</f>
        <v>105848</v>
      </c>
      <c r="L135" s="48">
        <f>VLOOKUP($Q135&amp;$B135,'PNC Exon. &amp; no Exon.'!$A:$AL,'P.N.C. x Comp. x Ramos'!L$66,0)</f>
        <v>0</v>
      </c>
      <c r="M135" s="48">
        <f>VLOOKUP($Q135&amp;$B135,'PNC Exon. &amp; no Exon.'!$A:$AL,'P.N.C. x Comp. x Ramos'!M$66,0)</f>
        <v>13590.35</v>
      </c>
      <c r="N135" s="48">
        <f>VLOOKUP($Q135&amp;$B135,'PNC Exon. &amp; no Exon.'!$A:$AL,'P.N.C. x Comp. x Ramos'!N$66,0)</f>
        <v>14682486.860000001</v>
      </c>
      <c r="O135" s="57">
        <f t="shared" si="17"/>
        <v>3.7502630061607563</v>
      </c>
      <c r="Q135" s="137" t="s">
        <v>1</v>
      </c>
    </row>
    <row r="136" spans="1:17" ht="15.95" customHeight="1" x14ac:dyDescent="0.4">
      <c r="A136" s="47">
        <f t="shared" si="15"/>
        <v>8</v>
      </c>
      <c r="B136" s="51" t="s">
        <v>113</v>
      </c>
      <c r="C136" s="59">
        <f t="shared" si="16"/>
        <v>213738045.32999998</v>
      </c>
      <c r="D136" s="48">
        <f>VLOOKUP($Q136&amp;$B136,'PNC Exon. &amp; no Exon.'!$A:$AL,'P.N.C. x Comp. x Ramos'!D$66,0)</f>
        <v>11943787.800000001</v>
      </c>
      <c r="E136" s="48">
        <f>VLOOKUP($Q136&amp;$B136,'PNC Exon. &amp; no Exon.'!$A:$AL,'P.N.C. x Comp. x Ramos'!E$66,0)</f>
        <v>3950614.6399999997</v>
      </c>
      <c r="F136" s="48">
        <f>VLOOKUP($Q136&amp;$B136,'PNC Exon. &amp; no Exon.'!$A:$AL,'P.N.C. x Comp. x Ramos'!F$66,0)</f>
        <v>197843642.88999999</v>
      </c>
      <c r="G136" s="48">
        <f>VLOOKUP($Q136&amp;$B136,'PNC Exon. &amp; no Exon.'!$A:$AL,'P.N.C. x Comp. x Ramos'!G$66,0)</f>
        <v>0</v>
      </c>
      <c r="H136" s="48">
        <f>VLOOKUP($Q136&amp;$B136,'PNC Exon. &amp; no Exon.'!$A:$AL,'P.N.C. x Comp. x Ramos'!H$66,0)</f>
        <v>0</v>
      </c>
      <c r="I136" s="48">
        <f>VLOOKUP($Q136&amp;$B136,'PNC Exon. &amp; no Exon.'!$A:$AL,'P.N.C. x Comp. x Ramos'!I$66,0)</f>
        <v>0</v>
      </c>
      <c r="J136" s="48">
        <f>VLOOKUP($Q136&amp;$B136,'PNC Exon. &amp; no Exon.'!$A:$AL,'P.N.C. x Comp. x Ramos'!J$66,0)</f>
        <v>0</v>
      </c>
      <c r="K136" s="48">
        <f>VLOOKUP($Q136&amp;$B136,'PNC Exon. &amp; no Exon.'!$A:$AL,'P.N.C. x Comp. x Ramos'!K$66,0)</f>
        <v>0</v>
      </c>
      <c r="L136" s="48">
        <f>VLOOKUP($Q136&amp;$B136,'PNC Exon. &amp; no Exon.'!$A:$AL,'P.N.C. x Comp. x Ramos'!L$66,0)</f>
        <v>0</v>
      </c>
      <c r="M136" s="48">
        <f>VLOOKUP($Q136&amp;$B136,'PNC Exon. &amp; no Exon.'!$A:$AL,'P.N.C. x Comp. x Ramos'!M$66,0)</f>
        <v>0</v>
      </c>
      <c r="N136" s="48">
        <f>VLOOKUP($Q136&amp;$B136,'PNC Exon. &amp; no Exon.'!$A:$AL,'P.N.C. x Comp. x Ramos'!N$66,0)</f>
        <v>0</v>
      </c>
      <c r="O136" s="57">
        <f t="shared" si="17"/>
        <v>2.8667434663111018</v>
      </c>
      <c r="Q136" s="137" t="s">
        <v>1</v>
      </c>
    </row>
    <row r="137" spans="1:17" ht="15.95" customHeight="1" x14ac:dyDescent="0.4">
      <c r="A137" s="47">
        <f t="shared" si="15"/>
        <v>9</v>
      </c>
      <c r="B137" s="51" t="s">
        <v>77</v>
      </c>
      <c r="C137" s="59">
        <f t="shared" si="16"/>
        <v>142801007.84999999</v>
      </c>
      <c r="D137" s="48">
        <f>VLOOKUP($Q137&amp;$B137,'PNC Exon. &amp; no Exon.'!$A:$AL,'P.N.C. x Comp. x Ramos'!D$66,0)</f>
        <v>179525.87</v>
      </c>
      <c r="E137" s="48">
        <f>VLOOKUP($Q137&amp;$B137,'PNC Exon. &amp; no Exon.'!$A:$AL,'P.N.C. x Comp. x Ramos'!E$66,0)</f>
        <v>96297785.650000006</v>
      </c>
      <c r="F137" s="48">
        <f>VLOOKUP($Q137&amp;$B137,'PNC Exon. &amp; no Exon.'!$A:$AL,'P.N.C. x Comp. x Ramos'!F$66,0)</f>
        <v>735711.73</v>
      </c>
      <c r="G137" s="48">
        <f>VLOOKUP($Q137&amp;$B137,'PNC Exon. &amp; no Exon.'!$A:$AL,'P.N.C. x Comp. x Ramos'!G$66,0)</f>
        <v>217549.05000000002</v>
      </c>
      <c r="H137" s="48">
        <f>VLOOKUP($Q137&amp;$B137,'PNC Exon. &amp; no Exon.'!$A:$AL,'P.N.C. x Comp. x Ramos'!H$66,0)</f>
        <v>5290114.8800000008</v>
      </c>
      <c r="I137" s="48">
        <f>VLOOKUP($Q137&amp;$B137,'PNC Exon. &amp; no Exon.'!$A:$AL,'P.N.C. x Comp. x Ramos'!I$66,0)</f>
        <v>2066946.1</v>
      </c>
      <c r="J137" s="48">
        <f>VLOOKUP($Q137&amp;$B137,'PNC Exon. &amp; no Exon.'!$A:$AL,'P.N.C. x Comp. x Ramos'!J$66,0)</f>
        <v>176509.81</v>
      </c>
      <c r="K137" s="48">
        <f>VLOOKUP($Q137&amp;$B137,'PNC Exon. &amp; no Exon.'!$A:$AL,'P.N.C. x Comp. x Ramos'!K$66,0)</f>
        <v>22186783.970000003</v>
      </c>
      <c r="L137" s="48">
        <f>VLOOKUP($Q137&amp;$B137,'PNC Exon. &amp; no Exon.'!$A:$AL,'P.N.C. x Comp. x Ramos'!L$66,0)</f>
        <v>0</v>
      </c>
      <c r="M137" s="48">
        <f>VLOOKUP($Q137&amp;$B137,'PNC Exon. &amp; no Exon.'!$A:$AL,'P.N.C. x Comp. x Ramos'!M$66,0)</f>
        <v>11868403.939999999</v>
      </c>
      <c r="N137" s="48">
        <f>VLOOKUP($Q137&amp;$B137,'PNC Exon. &amp; no Exon.'!$A:$AL,'P.N.C. x Comp. x Ramos'!N$66,0)</f>
        <v>3781676.85</v>
      </c>
      <c r="O137" s="57">
        <f t="shared" si="17"/>
        <v>1.9153064472194306</v>
      </c>
      <c r="Q137" s="137" t="s">
        <v>1</v>
      </c>
    </row>
    <row r="138" spans="1:17" ht="15.95" customHeight="1" x14ac:dyDescent="0.4">
      <c r="A138" s="47">
        <f t="shared" si="15"/>
        <v>10</v>
      </c>
      <c r="B138" s="51" t="s">
        <v>114</v>
      </c>
      <c r="C138" s="59">
        <f t="shared" si="16"/>
        <v>118916369.44999999</v>
      </c>
      <c r="D138" s="48">
        <f>VLOOKUP($Q138&amp;$B138,'PNC Exon. &amp; no Exon.'!$A:$AL,'P.N.C. x Comp. x Ramos'!D$66,0)</f>
        <v>0</v>
      </c>
      <c r="E138" s="48">
        <f>VLOOKUP($Q138&amp;$B138,'PNC Exon. &amp; no Exon.'!$A:$AL,'P.N.C. x Comp. x Ramos'!E$66,0)</f>
        <v>0</v>
      </c>
      <c r="F138" s="48">
        <f>VLOOKUP($Q138&amp;$B138,'PNC Exon. &amp; no Exon.'!$A:$AL,'P.N.C. x Comp. x Ramos'!F$66,0)</f>
        <v>0</v>
      </c>
      <c r="G138" s="48">
        <f>VLOOKUP($Q138&amp;$B138,'PNC Exon. &amp; no Exon.'!$A:$AL,'P.N.C. x Comp. x Ramos'!G$66,0)</f>
        <v>0</v>
      </c>
      <c r="H138" s="48">
        <f>VLOOKUP($Q138&amp;$B138,'PNC Exon. &amp; no Exon.'!$A:$AL,'P.N.C. x Comp. x Ramos'!H$66,0)</f>
        <v>197623.75</v>
      </c>
      <c r="I138" s="48">
        <f>VLOOKUP($Q138&amp;$B138,'PNC Exon. &amp; no Exon.'!$A:$AL,'P.N.C. x Comp. x Ramos'!I$66,0)</f>
        <v>136816.97</v>
      </c>
      <c r="J138" s="48">
        <f>VLOOKUP($Q138&amp;$B138,'PNC Exon. &amp; no Exon.'!$A:$AL,'P.N.C. x Comp. x Ramos'!J$66,0)</f>
        <v>1999773.63</v>
      </c>
      <c r="K138" s="48">
        <f>VLOOKUP($Q138&amp;$B138,'PNC Exon. &amp; no Exon.'!$A:$AL,'P.N.C. x Comp. x Ramos'!K$66,0)</f>
        <v>116093605.72</v>
      </c>
      <c r="L138" s="48">
        <f>VLOOKUP($Q138&amp;$B138,'PNC Exon. &amp; no Exon.'!$A:$AL,'P.N.C. x Comp. x Ramos'!L$66,0)</f>
        <v>0</v>
      </c>
      <c r="M138" s="48">
        <f>VLOOKUP($Q138&amp;$B138,'PNC Exon. &amp; no Exon.'!$A:$AL,'P.N.C. x Comp. x Ramos'!M$66,0)</f>
        <v>319470.49</v>
      </c>
      <c r="N138" s="48">
        <f>VLOOKUP($Q138&amp;$B138,'PNC Exon. &amp; no Exon.'!$A:$AL,'P.N.C. x Comp. x Ramos'!N$66,0)</f>
        <v>169078.89</v>
      </c>
      <c r="O138" s="57">
        <f t="shared" si="17"/>
        <v>1.5949557535809278</v>
      </c>
      <c r="Q138" s="137" t="s">
        <v>1</v>
      </c>
    </row>
    <row r="139" spans="1:17" ht="15.95" customHeight="1" x14ac:dyDescent="0.4">
      <c r="A139" s="47">
        <f t="shared" si="15"/>
        <v>11</v>
      </c>
      <c r="B139" s="51" t="s">
        <v>85</v>
      </c>
      <c r="C139" s="59">
        <f t="shared" si="16"/>
        <v>106638165.63999999</v>
      </c>
      <c r="D139" s="48">
        <f>VLOOKUP($Q139&amp;$B139,'PNC Exon. &amp; no Exon.'!$A:$AL,'P.N.C. x Comp. x Ramos'!D$66,0)</f>
        <v>0</v>
      </c>
      <c r="E139" s="48">
        <f>VLOOKUP($Q139&amp;$B139,'PNC Exon. &amp; no Exon.'!$A:$AL,'P.N.C. x Comp. x Ramos'!E$66,0)</f>
        <v>98101.92</v>
      </c>
      <c r="F139" s="48">
        <f>VLOOKUP($Q139&amp;$B139,'PNC Exon. &amp; no Exon.'!$A:$AL,'P.N.C. x Comp. x Ramos'!F$66,0)</f>
        <v>0</v>
      </c>
      <c r="G139" s="48">
        <f>VLOOKUP($Q139&amp;$B139,'PNC Exon. &amp; no Exon.'!$A:$AL,'P.N.C. x Comp. x Ramos'!G$66,0)</f>
        <v>16145.95</v>
      </c>
      <c r="H139" s="48">
        <f>VLOOKUP($Q139&amp;$B139,'PNC Exon. &amp; no Exon.'!$A:$AL,'P.N.C. x Comp. x Ramos'!H$66,0)</f>
        <v>10071908.299999999</v>
      </c>
      <c r="I139" s="48">
        <f>VLOOKUP($Q139&amp;$B139,'PNC Exon. &amp; no Exon.'!$A:$AL,'P.N.C. x Comp. x Ramos'!I$66,0)</f>
        <v>145321.89000000001</v>
      </c>
      <c r="J139" s="48">
        <f>VLOOKUP($Q139&amp;$B139,'PNC Exon. &amp; no Exon.'!$A:$AL,'P.N.C. x Comp. x Ramos'!J$66,0)</f>
        <v>77218.59</v>
      </c>
      <c r="K139" s="48">
        <f>VLOOKUP($Q139&amp;$B139,'PNC Exon. &amp; no Exon.'!$A:$AL,'P.N.C. x Comp. x Ramos'!K$66,0)</f>
        <v>87781690.890000001</v>
      </c>
      <c r="L139" s="48">
        <f>VLOOKUP($Q139&amp;$B139,'PNC Exon. &amp; no Exon.'!$A:$AL,'P.N.C. x Comp. x Ramos'!L$66,0)</f>
        <v>0</v>
      </c>
      <c r="M139" s="48">
        <f>VLOOKUP($Q139&amp;$B139,'PNC Exon. &amp; no Exon.'!$A:$AL,'P.N.C. x Comp. x Ramos'!M$66,0)</f>
        <v>3853032.83</v>
      </c>
      <c r="N139" s="48">
        <f>VLOOKUP($Q139&amp;$B139,'PNC Exon. &amp; no Exon.'!$A:$AL,'P.N.C. x Comp. x Ramos'!N$66,0)</f>
        <v>4594745.2700000005</v>
      </c>
      <c r="O139" s="57">
        <f t="shared" si="17"/>
        <v>1.4302753828214352</v>
      </c>
      <c r="Q139" s="137" t="s">
        <v>1</v>
      </c>
    </row>
    <row r="140" spans="1:17" ht="15.95" customHeight="1" x14ac:dyDescent="0.4">
      <c r="A140" s="47">
        <f t="shared" si="15"/>
        <v>12</v>
      </c>
      <c r="B140" s="51" t="s">
        <v>115</v>
      </c>
      <c r="C140" s="59">
        <f t="shared" si="16"/>
        <v>78913087.450000003</v>
      </c>
      <c r="D140" s="48">
        <f>VLOOKUP($Q140&amp;$B140,'PNC Exon. &amp; no Exon.'!$A:$AL,'P.N.C. x Comp. x Ramos'!D$66,0)</f>
        <v>413198.56</v>
      </c>
      <c r="E140" s="48">
        <f>VLOOKUP($Q140&amp;$B140,'PNC Exon. &amp; no Exon.'!$A:$AL,'P.N.C. x Comp. x Ramos'!E$66,0)</f>
        <v>18275.849999999999</v>
      </c>
      <c r="F140" s="48">
        <f>VLOOKUP($Q140&amp;$B140,'PNC Exon. &amp; no Exon.'!$A:$AL,'P.N.C. x Comp. x Ramos'!F$66,0)</f>
        <v>2887090.62</v>
      </c>
      <c r="G140" s="48">
        <f>VLOOKUP($Q140&amp;$B140,'PNC Exon. &amp; no Exon.'!$A:$AL,'P.N.C. x Comp. x Ramos'!G$66,0)</f>
        <v>17779.060000000001</v>
      </c>
      <c r="H140" s="48">
        <f>VLOOKUP($Q140&amp;$B140,'PNC Exon. &amp; no Exon.'!$A:$AL,'P.N.C. x Comp. x Ramos'!H$66,0)</f>
        <v>327219.27</v>
      </c>
      <c r="I140" s="48">
        <f>VLOOKUP($Q140&amp;$B140,'PNC Exon. &amp; no Exon.'!$A:$AL,'P.N.C. x Comp. x Ramos'!I$66,0)</f>
        <v>573761.01</v>
      </c>
      <c r="J140" s="48">
        <f>VLOOKUP($Q140&amp;$B140,'PNC Exon. &amp; no Exon.'!$A:$AL,'P.N.C. x Comp. x Ramos'!J$66,0)</f>
        <v>6500.83</v>
      </c>
      <c r="K140" s="48">
        <f>VLOOKUP($Q140&amp;$B140,'PNC Exon. &amp; no Exon.'!$A:$AL,'P.N.C. x Comp. x Ramos'!K$66,0)</f>
        <v>58110198.109999999</v>
      </c>
      <c r="L140" s="48">
        <f>VLOOKUP($Q140&amp;$B140,'PNC Exon. &amp; no Exon.'!$A:$AL,'P.N.C. x Comp. x Ramos'!L$66,0)</f>
        <v>0</v>
      </c>
      <c r="M140" s="48">
        <f>VLOOKUP($Q140&amp;$B140,'PNC Exon. &amp; no Exon.'!$A:$AL,'P.N.C. x Comp. x Ramos'!M$66,0)</f>
        <v>15260705.359999999</v>
      </c>
      <c r="N140" s="48">
        <f>VLOOKUP($Q140&amp;$B140,'PNC Exon. &amp; no Exon.'!$A:$AL,'P.N.C. x Comp. x Ramos'!N$66,0)</f>
        <v>1298358.78</v>
      </c>
      <c r="O140" s="57">
        <f t="shared" si="17"/>
        <v>1.0584151151211623</v>
      </c>
      <c r="Q140" s="137" t="s">
        <v>1</v>
      </c>
    </row>
    <row r="141" spans="1:17" ht="15.95" customHeight="1" x14ac:dyDescent="0.4">
      <c r="A141" s="47">
        <f t="shared" si="15"/>
        <v>13</v>
      </c>
      <c r="B141" s="51" t="s">
        <v>117</v>
      </c>
      <c r="C141" s="59">
        <f t="shared" si="16"/>
        <v>74363091.329999983</v>
      </c>
      <c r="D141" s="48">
        <f>VLOOKUP($Q141&amp;$B141,'PNC Exon. &amp; no Exon.'!$A:$AL,'P.N.C. x Comp. x Ramos'!D$66,0)</f>
        <v>0</v>
      </c>
      <c r="E141" s="48">
        <f>VLOOKUP($Q141&amp;$B141,'PNC Exon. &amp; no Exon.'!$A:$AL,'P.N.C. x Comp. x Ramos'!E$66,0)</f>
        <v>1790039.88</v>
      </c>
      <c r="F141" s="48">
        <f>VLOOKUP($Q141&amp;$B141,'PNC Exon. &amp; no Exon.'!$A:$AL,'P.N.C. x Comp. x Ramos'!F$66,0)</f>
        <v>0</v>
      </c>
      <c r="G141" s="48">
        <f>VLOOKUP($Q141&amp;$B141,'PNC Exon. &amp; no Exon.'!$A:$AL,'P.N.C. x Comp. x Ramos'!G$66,0)</f>
        <v>0</v>
      </c>
      <c r="H141" s="48">
        <f>VLOOKUP($Q141&amp;$B141,'PNC Exon. &amp; no Exon.'!$A:$AL,'P.N.C. x Comp. x Ramos'!H$66,0)</f>
        <v>0</v>
      </c>
      <c r="I141" s="48">
        <f>VLOOKUP($Q141&amp;$B141,'PNC Exon. &amp; no Exon.'!$A:$AL,'P.N.C. x Comp. x Ramos'!I$66,0)</f>
        <v>0</v>
      </c>
      <c r="J141" s="48">
        <f>VLOOKUP($Q141&amp;$B141,'PNC Exon. &amp; no Exon.'!$A:$AL,'P.N.C. x Comp. x Ramos'!J$66,0)</f>
        <v>0</v>
      </c>
      <c r="K141" s="48">
        <f>VLOOKUP($Q141&amp;$B141,'PNC Exon. &amp; no Exon.'!$A:$AL,'P.N.C. x Comp. x Ramos'!K$66,0)</f>
        <v>0</v>
      </c>
      <c r="L141" s="48">
        <f>VLOOKUP($Q141&amp;$B141,'PNC Exon. &amp; no Exon.'!$A:$AL,'P.N.C. x Comp. x Ramos'!L$66,0)</f>
        <v>72522520.379999995</v>
      </c>
      <c r="M141" s="48">
        <f>VLOOKUP($Q141&amp;$B141,'PNC Exon. &amp; no Exon.'!$A:$AL,'P.N.C. x Comp. x Ramos'!M$66,0)</f>
        <v>0</v>
      </c>
      <c r="N141" s="48">
        <f>VLOOKUP($Q141&amp;$B141,'PNC Exon. &amp; no Exon.'!$A:$AL,'P.N.C. x Comp. x Ramos'!N$66,0)</f>
        <v>50531.07</v>
      </c>
      <c r="O141" s="57">
        <f t="shared" si="17"/>
        <v>0.99738867676007303</v>
      </c>
      <c r="Q141" s="137" t="s">
        <v>1</v>
      </c>
    </row>
    <row r="142" spans="1:17" ht="15.95" customHeight="1" x14ac:dyDescent="0.4">
      <c r="A142" s="47">
        <f t="shared" si="15"/>
        <v>16</v>
      </c>
      <c r="B142" s="51" t="s">
        <v>116</v>
      </c>
      <c r="C142" s="59">
        <f t="shared" si="16"/>
        <v>55732067.18</v>
      </c>
      <c r="D142" s="48">
        <f>VLOOKUP($Q142&amp;$B142,'PNC Exon. &amp; no Exon.'!$A:$AL,'P.N.C. x Comp. x Ramos'!D$66,0)</f>
        <v>0</v>
      </c>
      <c r="E142" s="48">
        <f>VLOOKUP($Q142&amp;$B142,'PNC Exon. &amp; no Exon.'!$A:$AL,'P.N.C. x Comp. x Ramos'!E$66,0)</f>
        <v>14662.06</v>
      </c>
      <c r="F142" s="48">
        <f>VLOOKUP($Q142&amp;$B142,'PNC Exon. &amp; no Exon.'!$A:$AL,'P.N.C. x Comp. x Ramos'!F$66,0)</f>
        <v>0</v>
      </c>
      <c r="G142" s="48">
        <f>VLOOKUP($Q142&amp;$B142,'PNC Exon. &amp; no Exon.'!$A:$AL,'P.N.C. x Comp. x Ramos'!G$66,0)</f>
        <v>0</v>
      </c>
      <c r="H142" s="48">
        <f>VLOOKUP($Q142&amp;$B142,'PNC Exon. &amp; no Exon.'!$A:$AL,'P.N.C. x Comp. x Ramos'!H$66,0)</f>
        <v>145688.89000000001</v>
      </c>
      <c r="I142" s="48">
        <f>VLOOKUP($Q142&amp;$B142,'PNC Exon. &amp; no Exon.'!$A:$AL,'P.N.C. x Comp. x Ramos'!I$66,0)</f>
        <v>0</v>
      </c>
      <c r="J142" s="48">
        <f>VLOOKUP($Q142&amp;$B142,'PNC Exon. &amp; no Exon.'!$A:$AL,'P.N.C. x Comp. x Ramos'!J$66,0)</f>
        <v>457389.66</v>
      </c>
      <c r="K142" s="48">
        <f>VLOOKUP($Q142&amp;$B142,'PNC Exon. &amp; no Exon.'!$A:$AL,'P.N.C. x Comp. x Ramos'!K$66,0)</f>
        <v>52900485.859999999</v>
      </c>
      <c r="L142" s="48">
        <f>VLOOKUP($Q142&amp;$B142,'PNC Exon. &amp; no Exon.'!$A:$AL,'P.N.C. x Comp. x Ramos'!L$66,0)</f>
        <v>0</v>
      </c>
      <c r="M142" s="48">
        <f>VLOOKUP($Q142&amp;$B142,'PNC Exon. &amp; no Exon.'!$A:$AL,'P.N.C. x Comp. x Ramos'!M$66,0)</f>
        <v>2107969.13</v>
      </c>
      <c r="N142" s="48">
        <f>VLOOKUP($Q142&amp;$B142,'PNC Exon. &amp; no Exon.'!$A:$AL,'P.N.C. x Comp. x Ramos'!N$66,0)</f>
        <v>105871.58</v>
      </c>
      <c r="O142" s="57">
        <f t="shared" si="17"/>
        <v>0.74750164017641729</v>
      </c>
      <c r="Q142" s="137" t="s">
        <v>1</v>
      </c>
    </row>
    <row r="143" spans="1:17" ht="15.95" customHeight="1" x14ac:dyDescent="0.4">
      <c r="A143" s="47">
        <f t="shared" si="15"/>
        <v>14</v>
      </c>
      <c r="B143" s="51" t="s">
        <v>118</v>
      </c>
      <c r="C143" s="59">
        <f t="shared" si="16"/>
        <v>60554406.459999993</v>
      </c>
      <c r="D143" s="48">
        <f>VLOOKUP($Q143&amp;$B143,'PNC Exon. &amp; no Exon.'!$A:$AL,'P.N.C. x Comp. x Ramos'!D$66,0)</f>
        <v>119070.31</v>
      </c>
      <c r="E143" s="48">
        <f>VLOOKUP($Q143&amp;$B143,'PNC Exon. &amp; no Exon.'!$A:$AL,'P.N.C. x Comp. x Ramos'!E$66,0)</f>
        <v>3351687.63</v>
      </c>
      <c r="F143" s="48">
        <f>VLOOKUP($Q143&amp;$B143,'PNC Exon. &amp; no Exon.'!$A:$AL,'P.N.C. x Comp. x Ramos'!F$66,0)</f>
        <v>0</v>
      </c>
      <c r="G143" s="48">
        <f>VLOOKUP($Q143&amp;$B143,'PNC Exon. &amp; no Exon.'!$A:$AL,'P.N.C. x Comp. x Ramos'!G$66,0)</f>
        <v>1712302.19</v>
      </c>
      <c r="H143" s="48">
        <f>VLOOKUP($Q143&amp;$B143,'PNC Exon. &amp; no Exon.'!$A:$AL,'P.N.C. x Comp. x Ramos'!H$66,0)</f>
        <v>15579783.310000001</v>
      </c>
      <c r="I143" s="48">
        <f>VLOOKUP($Q143&amp;$B143,'PNC Exon. &amp; no Exon.'!$A:$AL,'P.N.C. x Comp. x Ramos'!I$66,0)</f>
        <v>1806034.88</v>
      </c>
      <c r="J143" s="48">
        <f>VLOOKUP($Q143&amp;$B143,'PNC Exon. &amp; no Exon.'!$A:$AL,'P.N.C. x Comp. x Ramos'!J$66,0)</f>
        <v>496082</v>
      </c>
      <c r="K143" s="48">
        <f>VLOOKUP($Q143&amp;$B143,'PNC Exon. &amp; no Exon.'!$A:$AL,'P.N.C. x Comp. x Ramos'!K$66,0)</f>
        <v>33494869.510000002</v>
      </c>
      <c r="L143" s="48">
        <f>VLOOKUP($Q143&amp;$B143,'PNC Exon. &amp; no Exon.'!$A:$AL,'P.N.C. x Comp. x Ramos'!L$66,0)</f>
        <v>0</v>
      </c>
      <c r="M143" s="48">
        <f>VLOOKUP($Q143&amp;$B143,'PNC Exon. &amp; no Exon.'!$A:$AL,'P.N.C. x Comp. x Ramos'!M$66,0)</f>
        <v>1119938.6200000001</v>
      </c>
      <c r="N143" s="48">
        <f>VLOOKUP($Q143&amp;$B143,'PNC Exon. &amp; no Exon.'!$A:$AL,'P.N.C. x Comp. x Ramos'!N$66,0)</f>
        <v>2874638.01</v>
      </c>
      <c r="O143" s="57">
        <f t="shared" si="17"/>
        <v>0.81218085815060248</v>
      </c>
      <c r="Q143" s="137" t="s">
        <v>1</v>
      </c>
    </row>
    <row r="144" spans="1:17" ht="15.95" customHeight="1" x14ac:dyDescent="0.4">
      <c r="A144" s="47">
        <f t="shared" si="15"/>
        <v>15</v>
      </c>
      <c r="B144" s="50" t="s">
        <v>119</v>
      </c>
      <c r="C144" s="59">
        <f t="shared" si="16"/>
        <v>59300537.659999996</v>
      </c>
      <c r="D144" s="48">
        <f>VLOOKUP($Q144&amp;$B144,'PNC Exon. &amp; no Exon.'!$A:$AL,'P.N.C. x Comp. x Ramos'!D$66,0)</f>
        <v>5889.26</v>
      </c>
      <c r="E144" s="48">
        <f>VLOOKUP($Q144&amp;$B144,'PNC Exon. &amp; no Exon.'!$A:$AL,'P.N.C. x Comp. x Ramos'!E$66,0)</f>
        <v>178128.68</v>
      </c>
      <c r="F144" s="48">
        <f>VLOOKUP($Q144&amp;$B144,'PNC Exon. &amp; no Exon.'!$A:$AL,'P.N.C. x Comp. x Ramos'!F$66,0)</f>
        <v>0</v>
      </c>
      <c r="G144" s="48">
        <f>VLOOKUP($Q144&amp;$B144,'PNC Exon. &amp; no Exon.'!$A:$AL,'P.N.C. x Comp. x Ramos'!G$66,0)</f>
        <v>0</v>
      </c>
      <c r="H144" s="48">
        <f>VLOOKUP($Q144&amp;$B144,'PNC Exon. &amp; no Exon.'!$A:$AL,'P.N.C. x Comp. x Ramos'!H$66,0)</f>
        <v>395893.83</v>
      </c>
      <c r="I144" s="48">
        <f>VLOOKUP($Q144&amp;$B144,'PNC Exon. &amp; no Exon.'!$A:$AL,'P.N.C. x Comp. x Ramos'!I$66,0)</f>
        <v>3515.61</v>
      </c>
      <c r="J144" s="48">
        <f>VLOOKUP($Q144&amp;$B144,'PNC Exon. &amp; no Exon.'!$A:$AL,'P.N.C. x Comp. x Ramos'!J$66,0)</f>
        <v>11878.45</v>
      </c>
      <c r="K144" s="48">
        <f>VLOOKUP($Q144&amp;$B144,'PNC Exon. &amp; no Exon.'!$A:$AL,'P.N.C. x Comp. x Ramos'!K$66,0)</f>
        <v>58414424.539999999</v>
      </c>
      <c r="L144" s="48">
        <f>VLOOKUP($Q144&amp;$B144,'PNC Exon. &amp; no Exon.'!$A:$AL,'P.N.C. x Comp. x Ramos'!L$66,0)</f>
        <v>0</v>
      </c>
      <c r="M144" s="48">
        <f>VLOOKUP($Q144&amp;$B144,'PNC Exon. &amp; no Exon.'!$A:$AL,'P.N.C. x Comp. x Ramos'!M$66,0)</f>
        <v>55472.85</v>
      </c>
      <c r="N144" s="48">
        <f>VLOOKUP($Q144&amp;$B144,'PNC Exon. &amp; no Exon.'!$A:$AL,'P.N.C. x Comp. x Ramos'!N$66,0)</f>
        <v>235334.44</v>
      </c>
      <c r="O144" s="57">
        <f t="shared" si="17"/>
        <v>0.7953634488566157</v>
      </c>
      <c r="Q144" s="137" t="s">
        <v>1</v>
      </c>
    </row>
    <row r="145" spans="1:17" ht="15.95" customHeight="1" x14ac:dyDescent="0.4">
      <c r="A145" s="47">
        <f t="shared" si="15"/>
        <v>17</v>
      </c>
      <c r="B145" s="51" t="s">
        <v>122</v>
      </c>
      <c r="C145" s="59">
        <f t="shared" si="16"/>
        <v>55229158.960000001</v>
      </c>
      <c r="D145" s="48">
        <f>VLOOKUP($Q145&amp;$B145,'PNC Exon. &amp; no Exon.'!$A:$AL,'P.N.C. x Comp. x Ramos'!D$66,0)</f>
        <v>0</v>
      </c>
      <c r="E145" s="48">
        <f>VLOOKUP($Q145&amp;$B145,'PNC Exon. &amp; no Exon.'!$A:$AL,'P.N.C. x Comp. x Ramos'!E$66,0)</f>
        <v>53263771.890000001</v>
      </c>
      <c r="F145" s="48">
        <f>VLOOKUP($Q145&amp;$B145,'PNC Exon. &amp; no Exon.'!$A:$AL,'P.N.C. x Comp. x Ramos'!F$66,0)</f>
        <v>0</v>
      </c>
      <c r="G145" s="48">
        <f>VLOOKUP($Q145&amp;$B145,'PNC Exon. &amp; no Exon.'!$A:$AL,'P.N.C. x Comp. x Ramos'!G$66,0)</f>
        <v>0</v>
      </c>
      <c r="H145" s="48">
        <f>VLOOKUP($Q145&amp;$B145,'PNC Exon. &amp; no Exon.'!$A:$AL,'P.N.C. x Comp. x Ramos'!H$66,0)</f>
        <v>0</v>
      </c>
      <c r="I145" s="48">
        <f>VLOOKUP($Q145&amp;$B145,'PNC Exon. &amp; no Exon.'!$A:$AL,'P.N.C. x Comp. x Ramos'!I$66,0)</f>
        <v>0</v>
      </c>
      <c r="J145" s="48">
        <f>VLOOKUP($Q145&amp;$B145,'PNC Exon. &amp; no Exon.'!$A:$AL,'P.N.C. x Comp. x Ramos'!J$66,0)</f>
        <v>0</v>
      </c>
      <c r="K145" s="48">
        <f>VLOOKUP($Q145&amp;$B145,'PNC Exon. &amp; no Exon.'!$A:$AL,'P.N.C. x Comp. x Ramos'!K$66,0)</f>
        <v>0</v>
      </c>
      <c r="L145" s="48">
        <f>VLOOKUP($Q145&amp;$B145,'PNC Exon. &amp; no Exon.'!$A:$AL,'P.N.C. x Comp. x Ramos'!L$66,0)</f>
        <v>0</v>
      </c>
      <c r="M145" s="48">
        <f>VLOOKUP($Q145&amp;$B145,'PNC Exon. &amp; no Exon.'!$A:$AL,'P.N.C. x Comp. x Ramos'!M$66,0)</f>
        <v>1965387.07</v>
      </c>
      <c r="N145" s="48">
        <f>VLOOKUP($Q145&amp;$B145,'PNC Exon. &amp; no Exon.'!$A:$AL,'P.N.C. x Comp. x Ramos'!N$66,0)</f>
        <v>0</v>
      </c>
      <c r="O145" s="57">
        <f t="shared" si="17"/>
        <v>0.74075642618508863</v>
      </c>
      <c r="P145" s="7"/>
      <c r="Q145" s="137" t="s">
        <v>1</v>
      </c>
    </row>
    <row r="146" spans="1:17" ht="15.95" customHeight="1" x14ac:dyDescent="0.4">
      <c r="A146" s="47">
        <f t="shared" si="15"/>
        <v>18</v>
      </c>
      <c r="B146" s="51" t="s">
        <v>80</v>
      </c>
      <c r="C146" s="59">
        <f t="shared" si="16"/>
        <v>45634315.609999999</v>
      </c>
      <c r="D146" s="48">
        <f>VLOOKUP($Q146&amp;$B146,'PNC Exon. &amp; no Exon.'!$A:$AL,'P.N.C. x Comp. x Ramos'!D$66,0)</f>
        <v>0</v>
      </c>
      <c r="E146" s="48">
        <f>VLOOKUP($Q146&amp;$B146,'PNC Exon. &amp; no Exon.'!$A:$AL,'P.N.C. x Comp. x Ramos'!E$66,0)</f>
        <v>0</v>
      </c>
      <c r="F146" s="48">
        <f>VLOOKUP($Q146&amp;$B146,'PNC Exon. &amp; no Exon.'!$A:$AL,'P.N.C. x Comp. x Ramos'!F$66,0)</f>
        <v>0</v>
      </c>
      <c r="G146" s="48">
        <f>VLOOKUP($Q146&amp;$B146,'PNC Exon. &amp; no Exon.'!$A:$AL,'P.N.C. x Comp. x Ramos'!G$66,0)</f>
        <v>0</v>
      </c>
      <c r="H146" s="48">
        <f>VLOOKUP($Q146&amp;$B146,'PNC Exon. &amp; no Exon.'!$A:$AL,'P.N.C. x Comp. x Ramos'!H$66,0)</f>
        <v>3189.66</v>
      </c>
      <c r="I146" s="48">
        <f>VLOOKUP($Q146&amp;$B146,'PNC Exon. &amp; no Exon.'!$A:$AL,'P.N.C. x Comp. x Ramos'!I$66,0)</f>
        <v>0</v>
      </c>
      <c r="J146" s="48">
        <f>VLOOKUP($Q146&amp;$B146,'PNC Exon. &amp; no Exon.'!$A:$AL,'P.N.C. x Comp. x Ramos'!J$66,0)</f>
        <v>0</v>
      </c>
      <c r="K146" s="48">
        <f>VLOOKUP($Q146&amp;$B146,'PNC Exon. &amp; no Exon.'!$A:$AL,'P.N.C. x Comp. x Ramos'!K$66,0)</f>
        <v>45631125.950000003</v>
      </c>
      <c r="L146" s="48">
        <f>VLOOKUP($Q146&amp;$B146,'PNC Exon. &amp; no Exon.'!$A:$AL,'P.N.C. x Comp. x Ramos'!L$66,0)</f>
        <v>0</v>
      </c>
      <c r="M146" s="48">
        <f>VLOOKUP($Q146&amp;$B146,'PNC Exon. &amp; no Exon.'!$A:$AL,'P.N.C. x Comp. x Ramos'!M$66,0)</f>
        <v>0</v>
      </c>
      <c r="N146" s="48">
        <f>VLOOKUP($Q146&amp;$B146,'PNC Exon. &amp; no Exon.'!$A:$AL,'P.N.C. x Comp. x Ramos'!N$66,0)</f>
        <v>0</v>
      </c>
      <c r="O146" s="57">
        <f t="shared" si="17"/>
        <v>0.61206640077841235</v>
      </c>
      <c r="Q146" s="137" t="s">
        <v>1</v>
      </c>
    </row>
    <row r="147" spans="1:17" ht="15.95" customHeight="1" x14ac:dyDescent="0.4">
      <c r="A147" s="47">
        <f t="shared" si="15"/>
        <v>19</v>
      </c>
      <c r="B147" s="51" t="s">
        <v>120</v>
      </c>
      <c r="C147" s="59">
        <f t="shared" si="16"/>
        <v>42594485.199999996</v>
      </c>
      <c r="D147" s="48">
        <f>VLOOKUP($Q147&amp;$B147,'PNC Exon. &amp; no Exon.'!$A:$AL,'P.N.C. x Comp. x Ramos'!D$66,0)</f>
        <v>0</v>
      </c>
      <c r="E147" s="48">
        <f>VLOOKUP($Q147&amp;$B147,'PNC Exon. &amp; no Exon.'!$A:$AL,'P.N.C. x Comp. x Ramos'!E$66,0)</f>
        <v>14416786.9</v>
      </c>
      <c r="F147" s="48">
        <f>VLOOKUP($Q147&amp;$B147,'PNC Exon. &amp; no Exon.'!$A:$AL,'P.N.C. x Comp. x Ramos'!F$66,0)</f>
        <v>0</v>
      </c>
      <c r="G147" s="48">
        <f>VLOOKUP($Q147&amp;$B147,'PNC Exon. &amp; no Exon.'!$A:$AL,'P.N.C. x Comp. x Ramos'!G$66,0)</f>
        <v>0</v>
      </c>
      <c r="H147" s="48">
        <f>VLOOKUP($Q147&amp;$B147,'PNC Exon. &amp; no Exon.'!$A:$AL,'P.N.C. x Comp. x Ramos'!H$66,0)</f>
        <v>5590805.9699999997</v>
      </c>
      <c r="I147" s="48">
        <f>VLOOKUP($Q147&amp;$B147,'PNC Exon. &amp; no Exon.'!$A:$AL,'P.N.C. x Comp. x Ramos'!I$66,0)</f>
        <v>0</v>
      </c>
      <c r="J147" s="48">
        <f>VLOOKUP($Q147&amp;$B147,'PNC Exon. &amp; no Exon.'!$A:$AL,'P.N.C. x Comp. x Ramos'!J$66,0)</f>
        <v>11767.22</v>
      </c>
      <c r="K147" s="48">
        <f>VLOOKUP($Q147&amp;$B147,'PNC Exon. &amp; no Exon.'!$A:$AL,'P.N.C. x Comp. x Ramos'!K$66,0)</f>
        <v>21035823.789999999</v>
      </c>
      <c r="L147" s="48">
        <f>VLOOKUP($Q147&amp;$B147,'PNC Exon. &amp; no Exon.'!$A:$AL,'P.N.C. x Comp. x Ramos'!L$66,0)</f>
        <v>0</v>
      </c>
      <c r="M147" s="48">
        <f>VLOOKUP($Q147&amp;$B147,'PNC Exon. &amp; no Exon.'!$A:$AL,'P.N.C. x Comp. x Ramos'!M$66,0)</f>
        <v>409001.69</v>
      </c>
      <c r="N147" s="48">
        <f>VLOOKUP($Q147&amp;$B147,'PNC Exon. &amp; no Exon.'!$A:$AL,'P.N.C. x Comp. x Ramos'!N$66,0)</f>
        <v>1130299.6299999999</v>
      </c>
      <c r="O147" s="57">
        <f t="shared" si="17"/>
        <v>0.57129493235262629</v>
      </c>
      <c r="Q147" s="137" t="s">
        <v>1</v>
      </c>
    </row>
    <row r="148" spans="1:17" ht="15.95" customHeight="1" x14ac:dyDescent="0.4">
      <c r="A148" s="47">
        <f t="shared" si="15"/>
        <v>20</v>
      </c>
      <c r="B148" s="51" t="s">
        <v>121</v>
      </c>
      <c r="C148" s="59">
        <f t="shared" si="16"/>
        <v>39341089.510000005</v>
      </c>
      <c r="D148" s="48">
        <f>VLOOKUP($Q148&amp;$B148,'PNC Exon. &amp; no Exon.'!$A:$AL,'P.N.C. x Comp. x Ramos'!D$66,0)</f>
        <v>0</v>
      </c>
      <c r="E148" s="48">
        <f>VLOOKUP($Q148&amp;$B148,'PNC Exon. &amp; no Exon.'!$A:$AL,'P.N.C. x Comp. x Ramos'!E$66,0)</f>
        <v>15248222.220000001</v>
      </c>
      <c r="F148" s="48">
        <f>VLOOKUP($Q148&amp;$B148,'PNC Exon. &amp; no Exon.'!$A:$AL,'P.N.C. x Comp. x Ramos'!F$66,0)</f>
        <v>2965995.79</v>
      </c>
      <c r="G148" s="48">
        <f>VLOOKUP($Q148&amp;$B148,'PNC Exon. &amp; no Exon.'!$A:$AL,'P.N.C. x Comp. x Ramos'!G$66,0)</f>
        <v>6952.56</v>
      </c>
      <c r="H148" s="48">
        <f>VLOOKUP($Q148&amp;$B148,'PNC Exon. &amp; no Exon.'!$A:$AL,'P.N.C. x Comp. x Ramos'!H$66,0)</f>
        <v>1237399.23</v>
      </c>
      <c r="I148" s="48">
        <f>VLOOKUP($Q148&amp;$B148,'PNC Exon. &amp; no Exon.'!$A:$AL,'P.N.C. x Comp. x Ramos'!I$66,0)</f>
        <v>994787.79</v>
      </c>
      <c r="J148" s="48">
        <f>VLOOKUP($Q148&amp;$B148,'PNC Exon. &amp; no Exon.'!$A:$AL,'P.N.C. x Comp. x Ramos'!J$66,0)</f>
        <v>137188.26999999999</v>
      </c>
      <c r="K148" s="48">
        <f>VLOOKUP($Q148&amp;$B148,'PNC Exon. &amp; no Exon.'!$A:$AL,'P.N.C. x Comp. x Ramos'!K$66,0)</f>
        <v>15608709.609999999</v>
      </c>
      <c r="L148" s="48">
        <f>VLOOKUP($Q148&amp;$B148,'PNC Exon. &amp; no Exon.'!$A:$AL,'P.N.C. x Comp. x Ramos'!L$66,0)</f>
        <v>0</v>
      </c>
      <c r="M148" s="48">
        <f>VLOOKUP($Q148&amp;$B148,'PNC Exon. &amp; no Exon.'!$A:$AL,'P.N.C. x Comp. x Ramos'!M$66,0)</f>
        <v>1772564.09</v>
      </c>
      <c r="N148" s="48">
        <f>VLOOKUP($Q148&amp;$B148,'PNC Exon. &amp; no Exon.'!$A:$AL,'P.N.C. x Comp. x Ramos'!N$66,0)</f>
        <v>1369269.95</v>
      </c>
      <c r="O148" s="57">
        <f t="shared" si="17"/>
        <v>0.52765903766091471</v>
      </c>
      <c r="Q148" s="137" t="s">
        <v>1</v>
      </c>
    </row>
    <row r="149" spans="1:17" ht="15.95" customHeight="1" x14ac:dyDescent="0.4">
      <c r="A149" s="47">
        <f t="shared" si="15"/>
        <v>21</v>
      </c>
      <c r="B149" s="51" t="s">
        <v>87</v>
      </c>
      <c r="C149" s="59">
        <f t="shared" si="16"/>
        <v>36357502.710000001</v>
      </c>
      <c r="D149" s="48">
        <f>VLOOKUP($Q149&amp;$B149,'PNC Exon. &amp; no Exon.'!$A:$AL,'P.N.C. x Comp. x Ramos'!D$66,0)</f>
        <v>0</v>
      </c>
      <c r="E149" s="48">
        <f>VLOOKUP($Q149&amp;$B149,'PNC Exon. &amp; no Exon.'!$A:$AL,'P.N.C. x Comp. x Ramos'!E$66,0)</f>
        <v>674644.38</v>
      </c>
      <c r="F149" s="48">
        <f>VLOOKUP($Q149&amp;$B149,'PNC Exon. &amp; no Exon.'!$A:$AL,'P.N.C. x Comp. x Ramos'!F$66,0)</f>
        <v>35682858.329999998</v>
      </c>
      <c r="G149" s="48">
        <f>VLOOKUP($Q149&amp;$B149,'PNC Exon. &amp; no Exon.'!$A:$AL,'P.N.C. x Comp. x Ramos'!G$66,0)</f>
        <v>0</v>
      </c>
      <c r="H149" s="48">
        <f>VLOOKUP($Q149&amp;$B149,'PNC Exon. &amp; no Exon.'!$A:$AL,'P.N.C. x Comp. x Ramos'!H$66,0)</f>
        <v>0</v>
      </c>
      <c r="I149" s="48">
        <f>VLOOKUP($Q149&amp;$B149,'PNC Exon. &amp; no Exon.'!$A:$AL,'P.N.C. x Comp. x Ramos'!I$66,0)</f>
        <v>0</v>
      </c>
      <c r="J149" s="48">
        <f>VLOOKUP($Q149&amp;$B149,'PNC Exon. &amp; no Exon.'!$A:$AL,'P.N.C. x Comp. x Ramos'!J$66,0)</f>
        <v>0</v>
      </c>
      <c r="K149" s="48">
        <f>VLOOKUP($Q149&amp;$B149,'PNC Exon. &amp; no Exon.'!$A:$AL,'P.N.C. x Comp. x Ramos'!K$66,0)</f>
        <v>0</v>
      </c>
      <c r="L149" s="48">
        <f>VLOOKUP($Q149&amp;$B149,'PNC Exon. &amp; no Exon.'!$A:$AL,'P.N.C. x Comp. x Ramos'!L$66,0)</f>
        <v>0</v>
      </c>
      <c r="M149" s="48">
        <f>VLOOKUP($Q149&amp;$B149,'PNC Exon. &amp; no Exon.'!$A:$AL,'P.N.C. x Comp. x Ramos'!M$66,0)</f>
        <v>0</v>
      </c>
      <c r="N149" s="48">
        <f>VLOOKUP($Q149&amp;$B149,'PNC Exon. &amp; no Exon.'!$A:$AL,'P.N.C. x Comp. x Ramos'!N$66,0)</f>
        <v>0</v>
      </c>
      <c r="O149" s="57">
        <f t="shared" si="17"/>
        <v>0.48764193190013905</v>
      </c>
      <c r="Q149" s="137" t="s">
        <v>1</v>
      </c>
    </row>
    <row r="150" spans="1:17" ht="15.95" customHeight="1" x14ac:dyDescent="0.4">
      <c r="A150" s="47">
        <f t="shared" si="15"/>
        <v>22</v>
      </c>
      <c r="B150" s="50" t="s">
        <v>123</v>
      </c>
      <c r="C150" s="59">
        <f t="shared" si="16"/>
        <v>35905251.359999999</v>
      </c>
      <c r="D150" s="48">
        <f>VLOOKUP($Q150&amp;$B150,'PNC Exon. &amp; no Exon.'!$A:$AL,'P.N.C. x Comp. x Ramos'!D$66,0)</f>
        <v>0</v>
      </c>
      <c r="E150" s="48">
        <f>VLOOKUP($Q150&amp;$B150,'PNC Exon. &amp; no Exon.'!$A:$AL,'P.N.C. x Comp. x Ramos'!E$66,0)</f>
        <v>0</v>
      </c>
      <c r="F150" s="48">
        <f>VLOOKUP($Q150&amp;$B150,'PNC Exon. &amp; no Exon.'!$A:$AL,'P.N.C. x Comp. x Ramos'!F$66,0)</f>
        <v>35905251.359999999</v>
      </c>
      <c r="G150" s="48">
        <f>VLOOKUP($Q150&amp;$B150,'PNC Exon. &amp; no Exon.'!$A:$AL,'P.N.C. x Comp. x Ramos'!G$66,0)</f>
        <v>0</v>
      </c>
      <c r="H150" s="48">
        <f>VLOOKUP($Q150&amp;$B150,'PNC Exon. &amp; no Exon.'!$A:$AL,'P.N.C. x Comp. x Ramos'!H$66,0)</f>
        <v>0</v>
      </c>
      <c r="I150" s="48">
        <f>VLOOKUP($Q150&amp;$B150,'PNC Exon. &amp; no Exon.'!$A:$AL,'P.N.C. x Comp. x Ramos'!I$66,0)</f>
        <v>0</v>
      </c>
      <c r="J150" s="48">
        <f>VLOOKUP($Q150&amp;$B150,'PNC Exon. &amp; no Exon.'!$A:$AL,'P.N.C. x Comp. x Ramos'!J$66,0)</f>
        <v>0</v>
      </c>
      <c r="K150" s="48">
        <f>VLOOKUP($Q150&amp;$B150,'PNC Exon. &amp; no Exon.'!$A:$AL,'P.N.C. x Comp. x Ramos'!K$66,0)</f>
        <v>0</v>
      </c>
      <c r="L150" s="48">
        <f>VLOOKUP($Q150&amp;$B150,'PNC Exon. &amp; no Exon.'!$A:$AL,'P.N.C. x Comp. x Ramos'!L$66,0)</f>
        <v>0</v>
      </c>
      <c r="M150" s="48">
        <f>VLOOKUP($Q150&amp;$B150,'PNC Exon. &amp; no Exon.'!$A:$AL,'P.N.C. x Comp. x Ramos'!M$66,0)</f>
        <v>0</v>
      </c>
      <c r="N150" s="48">
        <f>VLOOKUP($Q150&amp;$B150,'PNC Exon. &amp; no Exon.'!$A:$AL,'P.N.C. x Comp. x Ramos'!N$66,0)</f>
        <v>0</v>
      </c>
      <c r="O150" s="57">
        <f t="shared" si="17"/>
        <v>0.48157614889580225</v>
      </c>
      <c r="Q150" s="137" t="s">
        <v>1</v>
      </c>
    </row>
    <row r="151" spans="1:17" ht="15.95" customHeight="1" x14ac:dyDescent="0.4">
      <c r="A151" s="47">
        <f t="shared" si="15"/>
        <v>23</v>
      </c>
      <c r="B151" s="51" t="s">
        <v>78</v>
      </c>
      <c r="C151" s="59">
        <f t="shared" si="16"/>
        <v>33023633.850000005</v>
      </c>
      <c r="D151" s="48">
        <f>VLOOKUP($Q151&amp;$B151,'PNC Exon. &amp; no Exon.'!$A:$AL,'P.N.C. x Comp. x Ramos'!D$66,0)</f>
        <v>3410.34</v>
      </c>
      <c r="E151" s="48">
        <f>VLOOKUP($Q151&amp;$B151,'PNC Exon. &amp; no Exon.'!$A:$AL,'P.N.C. x Comp. x Ramos'!E$66,0)</f>
        <v>1670622.16</v>
      </c>
      <c r="F151" s="48">
        <f>VLOOKUP($Q151&amp;$B151,'PNC Exon. &amp; no Exon.'!$A:$AL,'P.N.C. x Comp. x Ramos'!F$66,0)</f>
        <v>0</v>
      </c>
      <c r="G151" s="48">
        <f>VLOOKUP($Q151&amp;$B151,'PNC Exon. &amp; no Exon.'!$A:$AL,'P.N.C. x Comp. x Ramos'!G$66,0)</f>
        <v>0</v>
      </c>
      <c r="H151" s="48">
        <f>VLOOKUP($Q151&amp;$B151,'PNC Exon. &amp; no Exon.'!$A:$AL,'P.N.C. x Comp. x Ramos'!H$66,0)</f>
        <v>3393617.0700000003</v>
      </c>
      <c r="I151" s="48">
        <f>VLOOKUP($Q151&amp;$B151,'PNC Exon. &amp; no Exon.'!$A:$AL,'P.N.C. x Comp. x Ramos'!I$66,0)</f>
        <v>54413.95</v>
      </c>
      <c r="J151" s="48">
        <f>VLOOKUP($Q151&amp;$B151,'PNC Exon. &amp; no Exon.'!$A:$AL,'P.N.C. x Comp. x Ramos'!J$66,0)</f>
        <v>67616.289999999994</v>
      </c>
      <c r="K151" s="48">
        <f>VLOOKUP($Q151&amp;$B151,'PNC Exon. &amp; no Exon.'!$A:$AL,'P.N.C. x Comp. x Ramos'!K$66,0)</f>
        <v>22791516.25</v>
      </c>
      <c r="L151" s="48">
        <f>VLOOKUP($Q151&amp;$B151,'PNC Exon. &amp; no Exon.'!$A:$AL,'P.N.C. x Comp. x Ramos'!L$66,0)</f>
        <v>0</v>
      </c>
      <c r="M151" s="48">
        <f>VLOOKUP($Q151&amp;$B151,'PNC Exon. &amp; no Exon.'!$A:$AL,'P.N.C. x Comp. x Ramos'!M$66,0)</f>
        <v>701415.85</v>
      </c>
      <c r="N151" s="48">
        <f>VLOOKUP($Q151&amp;$B151,'PNC Exon. &amp; no Exon.'!$A:$AL,'P.N.C. x Comp. x Ramos'!N$66,0)</f>
        <v>4341021.9400000004</v>
      </c>
      <c r="O151" s="57">
        <f t="shared" si="17"/>
        <v>0.44292669761797371</v>
      </c>
      <c r="Q151" s="137" t="s">
        <v>1</v>
      </c>
    </row>
    <row r="152" spans="1:17" ht="15.95" customHeight="1" x14ac:dyDescent="0.4">
      <c r="A152" s="47">
        <f t="shared" si="15"/>
        <v>24</v>
      </c>
      <c r="B152" s="51" t="s">
        <v>124</v>
      </c>
      <c r="C152" s="59">
        <f t="shared" si="16"/>
        <v>23255439.52</v>
      </c>
      <c r="D152" s="48">
        <f>VLOOKUP($Q152&amp;$B152,'PNC Exon. &amp; no Exon.'!$A:$AL,'P.N.C. x Comp. x Ramos'!D$66,0)</f>
        <v>0</v>
      </c>
      <c r="E152" s="48">
        <f>VLOOKUP($Q152&amp;$B152,'PNC Exon. &amp; no Exon.'!$A:$AL,'P.N.C. x Comp. x Ramos'!E$66,0)</f>
        <v>3968284.85</v>
      </c>
      <c r="F152" s="48">
        <f>VLOOKUP($Q152&amp;$B152,'PNC Exon. &amp; no Exon.'!$A:$AL,'P.N.C. x Comp. x Ramos'!F$66,0)</f>
        <v>690745</v>
      </c>
      <c r="G152" s="48">
        <f>VLOOKUP($Q152&amp;$B152,'PNC Exon. &amp; no Exon.'!$A:$AL,'P.N.C. x Comp. x Ramos'!G$66,0)</f>
        <v>0</v>
      </c>
      <c r="H152" s="48">
        <f>VLOOKUP($Q152&amp;$B152,'PNC Exon. &amp; no Exon.'!$A:$AL,'P.N.C. x Comp. x Ramos'!H$66,0)</f>
        <v>632931.73</v>
      </c>
      <c r="I152" s="48">
        <f>VLOOKUP($Q152&amp;$B152,'PNC Exon. &amp; no Exon.'!$A:$AL,'P.N.C. x Comp. x Ramos'!I$66,0)</f>
        <v>23832.89</v>
      </c>
      <c r="J152" s="48">
        <f>VLOOKUP($Q152&amp;$B152,'PNC Exon. &amp; no Exon.'!$A:$AL,'P.N.C. x Comp. x Ramos'!J$66,0)</f>
        <v>72217.91</v>
      </c>
      <c r="K152" s="48">
        <f>VLOOKUP($Q152&amp;$B152,'PNC Exon. &amp; no Exon.'!$A:$AL,'P.N.C. x Comp. x Ramos'!K$66,0)</f>
        <v>8646454.6899999995</v>
      </c>
      <c r="L152" s="48">
        <f>VLOOKUP($Q152&amp;$B152,'PNC Exon. &amp; no Exon.'!$A:$AL,'P.N.C. x Comp. x Ramos'!L$66,0)</f>
        <v>0</v>
      </c>
      <c r="M152" s="48">
        <f>VLOOKUP($Q152&amp;$B152,'PNC Exon. &amp; no Exon.'!$A:$AL,'P.N.C. x Comp. x Ramos'!M$66,0)</f>
        <v>8594928.8200000003</v>
      </c>
      <c r="N152" s="48">
        <f>VLOOKUP($Q152&amp;$B152,'PNC Exon. &amp; no Exon.'!$A:$AL,'P.N.C. x Comp. x Ramos'!N$66,0)</f>
        <v>626043.63</v>
      </c>
      <c r="O152" s="57">
        <f t="shared" si="17"/>
        <v>0.31191161684491953</v>
      </c>
      <c r="Q152" s="137" t="s">
        <v>1</v>
      </c>
    </row>
    <row r="153" spans="1:17" ht="15.95" customHeight="1" x14ac:dyDescent="0.4">
      <c r="A153" s="47">
        <f t="shared" si="15"/>
        <v>25</v>
      </c>
      <c r="B153" s="51" t="s">
        <v>125</v>
      </c>
      <c r="C153" s="59">
        <f t="shared" si="16"/>
        <v>23212353.960000001</v>
      </c>
      <c r="D153" s="48">
        <f>VLOOKUP($Q153&amp;$B153,'PNC Exon. &amp; no Exon.'!$A:$AL,'P.N.C. x Comp. x Ramos'!D$66,0)</f>
        <v>0</v>
      </c>
      <c r="E153" s="48">
        <f>VLOOKUP($Q153&amp;$B153,'PNC Exon. &amp; no Exon.'!$A:$AL,'P.N.C. x Comp. x Ramos'!E$66,0)</f>
        <v>491376.08</v>
      </c>
      <c r="F153" s="48">
        <f>VLOOKUP($Q153&amp;$B153,'PNC Exon. &amp; no Exon.'!$A:$AL,'P.N.C. x Comp. x Ramos'!F$66,0)</f>
        <v>0</v>
      </c>
      <c r="G153" s="48">
        <f>VLOOKUP($Q153&amp;$B153,'PNC Exon. &amp; no Exon.'!$A:$AL,'P.N.C. x Comp. x Ramos'!G$66,0)</f>
        <v>8579.7000000000007</v>
      </c>
      <c r="H153" s="48">
        <f>VLOOKUP($Q153&amp;$B153,'PNC Exon. &amp; no Exon.'!$A:$AL,'P.N.C. x Comp. x Ramos'!H$66,0)</f>
        <v>1001884.62</v>
      </c>
      <c r="I153" s="48">
        <f>VLOOKUP($Q153&amp;$B153,'PNC Exon. &amp; no Exon.'!$A:$AL,'P.N.C. x Comp. x Ramos'!I$66,0)</f>
        <v>124386.85</v>
      </c>
      <c r="J153" s="48">
        <f>VLOOKUP($Q153&amp;$B153,'PNC Exon. &amp; no Exon.'!$A:$AL,'P.N.C. x Comp. x Ramos'!J$66,0)</f>
        <v>16684.150000000001</v>
      </c>
      <c r="K153" s="48">
        <f>VLOOKUP($Q153&amp;$B153,'PNC Exon. &amp; no Exon.'!$A:$AL,'P.N.C. x Comp. x Ramos'!K$66,0)</f>
        <v>19189637.640000001</v>
      </c>
      <c r="L153" s="48">
        <f>VLOOKUP($Q153&amp;$B153,'PNC Exon. &amp; no Exon.'!$A:$AL,'P.N.C. x Comp. x Ramos'!L$66,0)</f>
        <v>0</v>
      </c>
      <c r="M153" s="48">
        <f>VLOOKUP($Q153&amp;$B153,'PNC Exon. &amp; no Exon.'!$A:$AL,'P.N.C. x Comp. x Ramos'!M$66,0)</f>
        <v>1414205.67</v>
      </c>
      <c r="N153" s="48">
        <f>VLOOKUP($Q153&amp;$B153,'PNC Exon. &amp; no Exon.'!$A:$AL,'P.N.C. x Comp. x Ramos'!N$66,0)</f>
        <v>965599.25</v>
      </c>
      <c r="O153" s="57">
        <f t="shared" si="17"/>
        <v>0.31133373541332104</v>
      </c>
      <c r="Q153" s="137" t="s">
        <v>1</v>
      </c>
    </row>
    <row r="154" spans="1:17" ht="15.95" customHeight="1" x14ac:dyDescent="0.4">
      <c r="A154" s="47">
        <f t="shared" si="15"/>
        <v>26</v>
      </c>
      <c r="B154" s="51" t="s">
        <v>126</v>
      </c>
      <c r="C154" s="59">
        <f t="shared" si="16"/>
        <v>19964746.340000004</v>
      </c>
      <c r="D154" s="48">
        <f>VLOOKUP($Q154&amp;$B154,'PNC Exon. &amp; no Exon.'!$A:$AL,'P.N.C. x Comp. x Ramos'!D$66,0)</f>
        <v>0</v>
      </c>
      <c r="E154" s="48">
        <f>VLOOKUP($Q154&amp;$B154,'PNC Exon. &amp; no Exon.'!$A:$AL,'P.N.C. x Comp. x Ramos'!E$66,0)</f>
        <v>11262317.619999999</v>
      </c>
      <c r="F154" s="48">
        <f>VLOOKUP($Q154&amp;$B154,'PNC Exon. &amp; no Exon.'!$A:$AL,'P.N.C. x Comp. x Ramos'!F$66,0)</f>
        <v>0</v>
      </c>
      <c r="G154" s="48">
        <f>VLOOKUP($Q154&amp;$B154,'PNC Exon. &amp; no Exon.'!$A:$AL,'P.N.C. x Comp. x Ramos'!G$66,0)</f>
        <v>0</v>
      </c>
      <c r="H154" s="48">
        <f>VLOOKUP($Q154&amp;$B154,'PNC Exon. &amp; no Exon.'!$A:$AL,'P.N.C. x Comp. x Ramos'!H$66,0)</f>
        <v>5024483.63</v>
      </c>
      <c r="I154" s="48">
        <f>VLOOKUP($Q154&amp;$B154,'PNC Exon. &amp; no Exon.'!$A:$AL,'P.N.C. x Comp. x Ramos'!I$66,0)</f>
        <v>0</v>
      </c>
      <c r="J154" s="48">
        <f>VLOOKUP($Q154&amp;$B154,'PNC Exon. &amp; no Exon.'!$A:$AL,'P.N.C. x Comp. x Ramos'!J$66,0)</f>
        <v>611.72</v>
      </c>
      <c r="K154" s="48">
        <f>VLOOKUP($Q154&amp;$B154,'PNC Exon. &amp; no Exon.'!$A:$AL,'P.N.C. x Comp. x Ramos'!K$66,0)</f>
        <v>4699.46</v>
      </c>
      <c r="L154" s="48">
        <f>VLOOKUP($Q154&amp;$B154,'PNC Exon. &amp; no Exon.'!$A:$AL,'P.N.C. x Comp. x Ramos'!L$66,0)</f>
        <v>0</v>
      </c>
      <c r="M154" s="48">
        <f>VLOOKUP($Q154&amp;$B154,'PNC Exon. &amp; no Exon.'!$A:$AL,'P.N.C. x Comp. x Ramos'!M$66,0)</f>
        <v>94700.75</v>
      </c>
      <c r="N154" s="48">
        <f>VLOOKUP($Q154&amp;$B154,'PNC Exon. &amp; no Exon.'!$A:$AL,'P.N.C. x Comp. x Ramos'!N$66,0)</f>
        <v>3577933.16</v>
      </c>
      <c r="O154" s="57">
        <f t="shared" si="17"/>
        <v>0.26777547272123498</v>
      </c>
      <c r="Q154" s="137" t="s">
        <v>1</v>
      </c>
    </row>
    <row r="155" spans="1:17" ht="15.95" customHeight="1" x14ac:dyDescent="0.4">
      <c r="A155" s="47">
        <f t="shared" si="15"/>
        <v>27</v>
      </c>
      <c r="B155" s="51" t="s">
        <v>109</v>
      </c>
      <c r="C155" s="59">
        <f t="shared" si="16"/>
        <v>18434697.850000001</v>
      </c>
      <c r="D155" s="48">
        <f>VLOOKUP($Q155&amp;$B155,'PNC Exon. &amp; no Exon.'!$A:$AL,'P.N.C. x Comp. x Ramos'!D$66,0)</f>
        <v>99099.41</v>
      </c>
      <c r="E155" s="48">
        <f>VLOOKUP($Q155&amp;$B155,'PNC Exon. &amp; no Exon.'!$A:$AL,'P.N.C. x Comp. x Ramos'!E$66,0)</f>
        <v>563142.46</v>
      </c>
      <c r="F155" s="48">
        <f>VLOOKUP($Q155&amp;$B155,'PNC Exon. &amp; no Exon.'!$A:$AL,'P.N.C. x Comp. x Ramos'!F$66,0)</f>
        <v>2500000</v>
      </c>
      <c r="G155" s="48">
        <f>VLOOKUP($Q155&amp;$B155,'PNC Exon. &amp; no Exon.'!$A:$AL,'P.N.C. x Comp. x Ramos'!G$66,0)</f>
        <v>0</v>
      </c>
      <c r="H155" s="48">
        <f>VLOOKUP($Q155&amp;$B155,'PNC Exon. &amp; no Exon.'!$A:$AL,'P.N.C. x Comp. x Ramos'!H$66,0)</f>
        <v>242456.9</v>
      </c>
      <c r="I155" s="48">
        <f>VLOOKUP($Q155&amp;$B155,'PNC Exon. &amp; no Exon.'!$A:$AL,'P.N.C. x Comp. x Ramos'!I$66,0)</f>
        <v>0</v>
      </c>
      <c r="J155" s="48">
        <f>VLOOKUP($Q155&amp;$B155,'PNC Exon. &amp; no Exon.'!$A:$AL,'P.N.C. x Comp. x Ramos'!J$66,0)</f>
        <v>0</v>
      </c>
      <c r="K155" s="48">
        <f>VLOOKUP($Q155&amp;$B155,'PNC Exon. &amp; no Exon.'!$A:$AL,'P.N.C. x Comp. x Ramos'!K$66,0)</f>
        <v>13494399.26</v>
      </c>
      <c r="L155" s="48">
        <f>VLOOKUP($Q155&amp;$B155,'PNC Exon. &amp; no Exon.'!$A:$AL,'P.N.C. x Comp. x Ramos'!L$66,0)</f>
        <v>0</v>
      </c>
      <c r="M155" s="48">
        <f>VLOOKUP($Q155&amp;$B155,'PNC Exon. &amp; no Exon.'!$A:$AL,'P.N.C. x Comp. x Ramos'!M$66,0)</f>
        <v>1346642.82</v>
      </c>
      <c r="N155" s="48">
        <f>VLOOKUP($Q155&amp;$B155,'PNC Exon. &amp; no Exon.'!$A:$AL,'P.N.C. x Comp. x Ramos'!N$66,0)</f>
        <v>188957</v>
      </c>
      <c r="O155" s="57">
        <f t="shared" si="17"/>
        <v>0.24725382667981766</v>
      </c>
      <c r="Q155" s="137" t="s">
        <v>1</v>
      </c>
    </row>
    <row r="156" spans="1:17" ht="15.95" customHeight="1" x14ac:dyDescent="0.4">
      <c r="A156" s="47">
        <f t="shared" si="15"/>
        <v>28</v>
      </c>
      <c r="B156" s="51" t="s">
        <v>129</v>
      </c>
      <c r="C156" s="59">
        <f t="shared" si="16"/>
        <v>9572669.8300000001</v>
      </c>
      <c r="D156" s="48">
        <f>VLOOKUP($Q156&amp;$B156,'PNC Exon. &amp; no Exon.'!$A:$AL,'P.N.C. x Comp. x Ramos'!D$66,0)</f>
        <v>0</v>
      </c>
      <c r="E156" s="48">
        <f>VLOOKUP($Q156&amp;$B156,'PNC Exon. &amp; no Exon.'!$A:$AL,'P.N.C. x Comp. x Ramos'!E$66,0)</f>
        <v>0</v>
      </c>
      <c r="F156" s="48">
        <f>VLOOKUP($Q156&amp;$B156,'PNC Exon. &amp; no Exon.'!$A:$AL,'P.N.C. x Comp. x Ramos'!F$66,0)</f>
        <v>0</v>
      </c>
      <c r="G156" s="48">
        <f>VLOOKUP($Q156&amp;$B156,'PNC Exon. &amp; no Exon.'!$A:$AL,'P.N.C. x Comp. x Ramos'!G$66,0)</f>
        <v>0</v>
      </c>
      <c r="H156" s="48">
        <f>VLOOKUP($Q156&amp;$B156,'PNC Exon. &amp; no Exon.'!$A:$AL,'P.N.C. x Comp. x Ramos'!H$66,0)</f>
        <v>0</v>
      </c>
      <c r="I156" s="48">
        <f>VLOOKUP($Q156&amp;$B156,'PNC Exon. &amp; no Exon.'!$A:$AL,'P.N.C. x Comp. x Ramos'!I$66,0)</f>
        <v>0</v>
      </c>
      <c r="J156" s="48">
        <f>VLOOKUP($Q156&amp;$B156,'PNC Exon. &amp; no Exon.'!$A:$AL,'P.N.C. x Comp. x Ramos'!J$66,0)</f>
        <v>0</v>
      </c>
      <c r="K156" s="48">
        <f>VLOOKUP($Q156&amp;$B156,'PNC Exon. &amp; no Exon.'!$A:$AL,'P.N.C. x Comp. x Ramos'!K$66,0)</f>
        <v>288877.59000000003</v>
      </c>
      <c r="L156" s="48">
        <f>VLOOKUP($Q156&amp;$B156,'PNC Exon. &amp; no Exon.'!$A:$AL,'P.N.C. x Comp. x Ramos'!L$66,0)</f>
        <v>0</v>
      </c>
      <c r="M156" s="48">
        <f>VLOOKUP($Q156&amp;$B156,'PNC Exon. &amp; no Exon.'!$A:$AL,'P.N.C. x Comp. x Ramos'!M$66,0)</f>
        <v>9283792.2400000002</v>
      </c>
      <c r="N156" s="48">
        <f>VLOOKUP($Q156&amp;$B156,'PNC Exon. &amp; no Exon.'!$A:$AL,'P.N.C. x Comp. x Ramos'!N$66,0)</f>
        <v>0</v>
      </c>
      <c r="O156" s="57">
        <f t="shared" si="17"/>
        <v>0.12839262494394177</v>
      </c>
      <c r="Q156" s="137" t="s">
        <v>1</v>
      </c>
    </row>
    <row r="157" spans="1:17" ht="15.95" customHeight="1" x14ac:dyDescent="0.4">
      <c r="A157" s="47">
        <f t="shared" si="15"/>
        <v>29</v>
      </c>
      <c r="B157" s="51" t="s">
        <v>127</v>
      </c>
      <c r="C157" s="59">
        <f t="shared" si="16"/>
        <v>7547020.4199999999</v>
      </c>
      <c r="D157" s="48">
        <f>VLOOKUP($Q157&amp;$B157,'PNC Exon. &amp; no Exon.'!$A:$AL,'P.N.C. x Comp. x Ramos'!D$66,0)</f>
        <v>54227.11</v>
      </c>
      <c r="E157" s="48">
        <f>VLOOKUP($Q157&amp;$B157,'PNC Exon. &amp; no Exon.'!$A:$AL,'P.N.C. x Comp. x Ramos'!E$66,0)</f>
        <v>7274.8</v>
      </c>
      <c r="F157" s="48">
        <f>VLOOKUP($Q157&amp;$B157,'PNC Exon. &amp; no Exon.'!$A:$AL,'P.N.C. x Comp. x Ramos'!F$66,0)</f>
        <v>0</v>
      </c>
      <c r="G157" s="48">
        <f>VLOOKUP($Q157&amp;$B157,'PNC Exon. &amp; no Exon.'!$A:$AL,'P.N.C. x Comp. x Ramos'!G$66,0)</f>
        <v>24137.94</v>
      </c>
      <c r="H157" s="48">
        <f>VLOOKUP($Q157&amp;$B157,'PNC Exon. &amp; no Exon.'!$A:$AL,'P.N.C. x Comp. x Ramos'!H$66,0)</f>
        <v>2698488.15</v>
      </c>
      <c r="I157" s="48">
        <f>VLOOKUP($Q157&amp;$B157,'PNC Exon. &amp; no Exon.'!$A:$AL,'P.N.C. x Comp. x Ramos'!I$66,0)</f>
        <v>378232.76</v>
      </c>
      <c r="J157" s="48">
        <f>VLOOKUP($Q157&amp;$B157,'PNC Exon. &amp; no Exon.'!$A:$AL,'P.N.C. x Comp. x Ramos'!J$66,0)</f>
        <v>312027.40999999997</v>
      </c>
      <c r="K157" s="48">
        <f>VLOOKUP($Q157&amp;$B157,'PNC Exon. &amp; no Exon.'!$A:$AL,'P.N.C. x Comp. x Ramos'!K$66,0)</f>
        <v>3324346.91</v>
      </c>
      <c r="L157" s="48">
        <f>VLOOKUP($Q157&amp;$B157,'PNC Exon. &amp; no Exon.'!$A:$AL,'P.N.C. x Comp. x Ramos'!L$66,0)</f>
        <v>0</v>
      </c>
      <c r="M157" s="48">
        <f>VLOOKUP($Q157&amp;$B157,'PNC Exon. &amp; no Exon.'!$A:$AL,'P.N.C. x Comp. x Ramos'!M$66,0)</f>
        <v>174126.15</v>
      </c>
      <c r="N157" s="48">
        <f>VLOOKUP($Q157&amp;$B157,'PNC Exon. &amp; no Exon.'!$A:$AL,'P.N.C. x Comp. x Ramos'!N$66,0)</f>
        <v>574159.18999999994</v>
      </c>
      <c r="O157" s="57">
        <f t="shared" si="17"/>
        <v>0.10122377345478024</v>
      </c>
      <c r="Q157" s="137" t="s">
        <v>1</v>
      </c>
    </row>
    <row r="158" spans="1:17" ht="15.95" customHeight="1" x14ac:dyDescent="0.4">
      <c r="A158" s="47">
        <f t="shared" si="15"/>
        <v>30</v>
      </c>
      <c r="B158" s="51" t="s">
        <v>79</v>
      </c>
      <c r="C158" s="59">
        <f t="shared" si="16"/>
        <v>5770543.1699999999</v>
      </c>
      <c r="D158" s="48">
        <f>VLOOKUP($Q158&amp;$B158,'PNC Exon. &amp; no Exon.'!$A:$AL,'P.N.C. x Comp. x Ramos'!D$66,0)</f>
        <v>0</v>
      </c>
      <c r="E158" s="48">
        <f>VLOOKUP($Q158&amp;$B158,'PNC Exon. &amp; no Exon.'!$A:$AL,'P.N.C. x Comp. x Ramos'!E$66,0)</f>
        <v>0</v>
      </c>
      <c r="F158" s="48">
        <f>VLOOKUP($Q158&amp;$B158,'PNC Exon. &amp; no Exon.'!$A:$AL,'P.N.C. x Comp. x Ramos'!F$66,0)</f>
        <v>0</v>
      </c>
      <c r="G158" s="48">
        <f>VLOOKUP($Q158&amp;$B158,'PNC Exon. &amp; no Exon.'!$A:$AL,'P.N.C. x Comp. x Ramos'!G$66,0)</f>
        <v>0</v>
      </c>
      <c r="H158" s="48">
        <f>VLOOKUP($Q158&amp;$B158,'PNC Exon. &amp; no Exon.'!$A:$AL,'P.N.C. x Comp. x Ramos'!H$66,0)</f>
        <v>0</v>
      </c>
      <c r="I158" s="48">
        <f>VLOOKUP($Q158&amp;$B158,'PNC Exon. &amp; no Exon.'!$A:$AL,'P.N.C. x Comp. x Ramos'!I$66,0)</f>
        <v>0</v>
      </c>
      <c r="J158" s="48">
        <f>VLOOKUP($Q158&amp;$B158,'PNC Exon. &amp; no Exon.'!$A:$AL,'P.N.C. x Comp. x Ramos'!J$66,0)</f>
        <v>0</v>
      </c>
      <c r="K158" s="48">
        <f>VLOOKUP($Q158&amp;$B158,'PNC Exon. &amp; no Exon.'!$A:$AL,'P.N.C. x Comp. x Ramos'!K$66,0)</f>
        <v>5770543.1699999999</v>
      </c>
      <c r="L158" s="48">
        <f>VLOOKUP($Q158&amp;$B158,'PNC Exon. &amp; no Exon.'!$A:$AL,'P.N.C. x Comp. x Ramos'!L$66,0)</f>
        <v>0</v>
      </c>
      <c r="M158" s="48">
        <f>VLOOKUP($Q158&amp;$B158,'PNC Exon. &amp; no Exon.'!$A:$AL,'P.N.C. x Comp. x Ramos'!M$66,0)</f>
        <v>0</v>
      </c>
      <c r="N158" s="48">
        <f>VLOOKUP($Q158&amp;$B158,'PNC Exon. &amp; no Exon.'!$A:$AL,'P.N.C. x Comp. x Ramos'!N$66,0)</f>
        <v>0</v>
      </c>
      <c r="O158" s="57">
        <f t="shared" si="17"/>
        <v>7.7396922499794893E-2</v>
      </c>
      <c r="Q158" s="137" t="s">
        <v>1</v>
      </c>
    </row>
    <row r="159" spans="1:17" ht="15.95" customHeight="1" x14ac:dyDescent="0.4">
      <c r="A159" s="47">
        <f t="shared" si="15"/>
        <v>31</v>
      </c>
      <c r="B159" s="51" t="s">
        <v>130</v>
      </c>
      <c r="C159" s="59">
        <f t="shared" si="16"/>
        <v>2392598.4500000002</v>
      </c>
      <c r="D159" s="48">
        <f>VLOOKUP($Q159&amp;$B159,'PNC Exon. &amp; no Exon.'!$A:$AL,'P.N.C. x Comp. x Ramos'!D$66,0)</f>
        <v>0</v>
      </c>
      <c r="E159" s="48">
        <f>VLOOKUP($Q159&amp;$B159,'PNC Exon. &amp; no Exon.'!$A:$AL,'P.N.C. x Comp. x Ramos'!E$66,0)</f>
        <v>1518750</v>
      </c>
      <c r="F159" s="48">
        <f>VLOOKUP($Q159&amp;$B159,'PNC Exon. &amp; no Exon.'!$A:$AL,'P.N.C. x Comp. x Ramos'!F$66,0)</f>
        <v>0</v>
      </c>
      <c r="G159" s="48">
        <f>VLOOKUP($Q159&amp;$B159,'PNC Exon. &amp; no Exon.'!$A:$AL,'P.N.C. x Comp. x Ramos'!G$66,0)</f>
        <v>0</v>
      </c>
      <c r="H159" s="48">
        <f>VLOOKUP($Q159&amp;$B159,'PNC Exon. &amp; no Exon.'!$A:$AL,'P.N.C. x Comp. x Ramos'!H$66,0)</f>
        <v>0</v>
      </c>
      <c r="I159" s="48">
        <f>VLOOKUP($Q159&amp;$B159,'PNC Exon. &amp; no Exon.'!$A:$AL,'P.N.C. x Comp. x Ramos'!I$66,0)</f>
        <v>0</v>
      </c>
      <c r="J159" s="48">
        <f>VLOOKUP($Q159&amp;$B159,'PNC Exon. &amp; no Exon.'!$A:$AL,'P.N.C. x Comp. x Ramos'!J$66,0)</f>
        <v>0</v>
      </c>
      <c r="K159" s="48">
        <f>VLOOKUP($Q159&amp;$B159,'PNC Exon. &amp; no Exon.'!$A:$AL,'P.N.C. x Comp. x Ramos'!K$66,0)</f>
        <v>75982.37</v>
      </c>
      <c r="L159" s="48">
        <f>VLOOKUP($Q159&amp;$B159,'PNC Exon. &amp; no Exon.'!$A:$AL,'P.N.C. x Comp. x Ramos'!L$66,0)</f>
        <v>0</v>
      </c>
      <c r="M159" s="48">
        <f>VLOOKUP($Q159&amp;$B159,'PNC Exon. &amp; no Exon.'!$A:$AL,'P.N.C. x Comp. x Ramos'!M$66,0)</f>
        <v>797866.08</v>
      </c>
      <c r="N159" s="48">
        <f>VLOOKUP($Q159&amp;$B159,'PNC Exon. &amp; no Exon.'!$A:$AL,'P.N.C. x Comp. x Ramos'!N$66,0)</f>
        <v>0</v>
      </c>
      <c r="O159" s="57">
        <f t="shared" si="17"/>
        <v>3.2090524470988299E-2</v>
      </c>
      <c r="Q159" s="137" t="s">
        <v>1</v>
      </c>
    </row>
    <row r="160" spans="1:17" ht="15.95" customHeight="1" x14ac:dyDescent="0.4">
      <c r="A160" s="47">
        <f t="shared" si="15"/>
        <v>32</v>
      </c>
      <c r="B160" s="51" t="s">
        <v>128</v>
      </c>
      <c r="C160" s="59">
        <f t="shared" si="16"/>
        <v>1658289.66</v>
      </c>
      <c r="D160" s="48">
        <f>VLOOKUP($Q160&amp;$B160,'PNC Exon. &amp; no Exon.'!$A:$AL,'P.N.C. x Comp. x Ramos'!D$66,0)</f>
        <v>0</v>
      </c>
      <c r="E160" s="48">
        <f>VLOOKUP($Q160&amp;$B160,'PNC Exon. &amp; no Exon.'!$A:$AL,'P.N.C. x Comp. x Ramos'!E$66,0)</f>
        <v>10758.56</v>
      </c>
      <c r="F160" s="48">
        <f>VLOOKUP($Q160&amp;$B160,'PNC Exon. &amp; no Exon.'!$A:$AL,'P.N.C. x Comp. x Ramos'!F$66,0)</f>
        <v>1625073.04</v>
      </c>
      <c r="G160" s="48">
        <f>VLOOKUP($Q160&amp;$B160,'PNC Exon. &amp; no Exon.'!$A:$AL,'P.N.C. x Comp. x Ramos'!G$66,0)</f>
        <v>9441.67</v>
      </c>
      <c r="H160" s="48">
        <f>VLOOKUP($Q160&amp;$B160,'PNC Exon. &amp; no Exon.'!$A:$AL,'P.N.C. x Comp. x Ramos'!H$66,0)</f>
        <v>0</v>
      </c>
      <c r="I160" s="48">
        <f>VLOOKUP($Q160&amp;$B160,'PNC Exon. &amp; no Exon.'!$A:$AL,'P.N.C. x Comp. x Ramos'!I$66,0)</f>
        <v>0</v>
      </c>
      <c r="J160" s="48">
        <f>VLOOKUP($Q160&amp;$B160,'PNC Exon. &amp; no Exon.'!$A:$AL,'P.N.C. x Comp. x Ramos'!J$66,0)</f>
        <v>0</v>
      </c>
      <c r="K160" s="48">
        <f>VLOOKUP($Q160&amp;$B160,'PNC Exon. &amp; no Exon.'!$A:$AL,'P.N.C. x Comp. x Ramos'!K$66,0)</f>
        <v>0</v>
      </c>
      <c r="L160" s="48">
        <f>VLOOKUP($Q160&amp;$B160,'PNC Exon. &amp; no Exon.'!$A:$AL,'P.N.C. x Comp. x Ramos'!L$66,0)</f>
        <v>0</v>
      </c>
      <c r="M160" s="48">
        <f>VLOOKUP($Q160&amp;$B160,'PNC Exon. &amp; no Exon.'!$A:$AL,'P.N.C. x Comp. x Ramos'!M$66,0)</f>
        <v>0</v>
      </c>
      <c r="N160" s="48">
        <f>VLOOKUP($Q160&amp;$B160,'PNC Exon. &amp; no Exon.'!$A:$AL,'P.N.C. x Comp. x Ramos'!N$66,0)</f>
        <v>13016.39</v>
      </c>
      <c r="O160" s="57">
        <f t="shared" si="17"/>
        <v>2.2241669894175874E-2</v>
      </c>
      <c r="Q160" s="137" t="s">
        <v>1</v>
      </c>
    </row>
    <row r="161" spans="1:17" ht="15.95" customHeight="1" x14ac:dyDescent="0.4">
      <c r="A161" s="47">
        <f t="shared" si="15"/>
        <v>33</v>
      </c>
      <c r="B161" s="51" t="s">
        <v>131</v>
      </c>
      <c r="C161" s="59">
        <f t="shared" si="16"/>
        <v>1220688.18</v>
      </c>
      <c r="D161" s="48">
        <f>VLOOKUP($Q161&amp;$B161,'PNC Exon. &amp; no Exon.'!$A:$AL,'P.N.C. x Comp. x Ramos'!D$66,0)</f>
        <v>44693.97</v>
      </c>
      <c r="E161" s="48">
        <f>VLOOKUP($Q161&amp;$B161,'PNC Exon. &amp; no Exon.'!$A:$AL,'P.N.C. x Comp. x Ramos'!E$66,0)</f>
        <v>0</v>
      </c>
      <c r="F161" s="48">
        <f>VLOOKUP($Q161&amp;$B161,'PNC Exon. &amp; no Exon.'!$A:$AL,'P.N.C. x Comp. x Ramos'!F$66,0)</f>
        <v>20715</v>
      </c>
      <c r="G161" s="48">
        <f>VLOOKUP($Q161&amp;$B161,'PNC Exon. &amp; no Exon.'!$A:$AL,'P.N.C. x Comp. x Ramos'!G$66,0)</f>
        <v>799.13</v>
      </c>
      <c r="H161" s="48">
        <f>VLOOKUP($Q161&amp;$B161,'PNC Exon. &amp; no Exon.'!$A:$AL,'P.N.C. x Comp. x Ramos'!H$66,0)</f>
        <v>0</v>
      </c>
      <c r="I161" s="48">
        <f>VLOOKUP($Q161&amp;$B161,'PNC Exon. &amp; no Exon.'!$A:$AL,'P.N.C. x Comp. x Ramos'!I$66,0)</f>
        <v>0</v>
      </c>
      <c r="J161" s="48">
        <f>VLOOKUP($Q161&amp;$B161,'PNC Exon. &amp; no Exon.'!$A:$AL,'P.N.C. x Comp. x Ramos'!J$66,0)</f>
        <v>0</v>
      </c>
      <c r="K161" s="48">
        <f>VLOOKUP($Q161&amp;$B161,'PNC Exon. &amp; no Exon.'!$A:$AL,'P.N.C. x Comp. x Ramos'!K$66,0)</f>
        <v>736775.01</v>
      </c>
      <c r="L161" s="48">
        <f>VLOOKUP($Q161&amp;$B161,'PNC Exon. &amp; no Exon.'!$A:$AL,'P.N.C. x Comp. x Ramos'!L$66,0)</f>
        <v>0</v>
      </c>
      <c r="M161" s="48">
        <f>VLOOKUP($Q161&amp;$B161,'PNC Exon. &amp; no Exon.'!$A:$AL,'P.N.C. x Comp. x Ramos'!M$66,0)</f>
        <v>0</v>
      </c>
      <c r="N161" s="48">
        <f>VLOOKUP($Q161&amp;$B161,'PNC Exon. &amp; no Exon.'!$A:$AL,'P.N.C. x Comp. x Ramos'!N$66,0)</f>
        <v>417705.07</v>
      </c>
      <c r="O161" s="57">
        <f t="shared" si="17"/>
        <v>1.6372377032901682E-2</v>
      </c>
      <c r="Q161" s="137" t="s">
        <v>1</v>
      </c>
    </row>
    <row r="162" spans="1:17" x14ac:dyDescent="0.4">
      <c r="A162" s="70" t="s">
        <v>172</v>
      </c>
      <c r="B162" s="3"/>
      <c r="C162" s="9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10"/>
    </row>
    <row r="181" spans="1:17" collapsed="1" x14ac:dyDescent="0.4"/>
    <row r="182" spans="1:17" ht="19.5" customHeight="1" x14ac:dyDescent="0.6">
      <c r="A182" s="170" t="s">
        <v>42</v>
      </c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</row>
    <row r="183" spans="1:17" ht="12.75" customHeight="1" x14ac:dyDescent="0.4">
      <c r="A183" s="169" t="s">
        <v>56</v>
      </c>
      <c r="B183" s="169"/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</row>
    <row r="184" spans="1:17" ht="12.75" customHeight="1" x14ac:dyDescent="0.4">
      <c r="A184" s="171" t="s">
        <v>135</v>
      </c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</row>
    <row r="185" spans="1:17" ht="12.75" customHeight="1" x14ac:dyDescent="0.4">
      <c r="A185" s="169" t="s">
        <v>91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109" t="s">
        <v>32</v>
      </c>
      <c r="B187" s="69" t="s">
        <v>88</v>
      </c>
      <c r="C187" s="109" t="s">
        <v>0</v>
      </c>
      <c r="D187" s="109" t="s">
        <v>43</v>
      </c>
      <c r="E187" s="109" t="s">
        <v>13</v>
      </c>
      <c r="F187" s="109" t="s">
        <v>44</v>
      </c>
      <c r="G187" s="109" t="s">
        <v>15</v>
      </c>
      <c r="H187" s="109" t="s">
        <v>45</v>
      </c>
      <c r="I187" s="109" t="s">
        <v>90</v>
      </c>
      <c r="J187" s="109" t="s">
        <v>46</v>
      </c>
      <c r="K187" s="109" t="s">
        <v>36</v>
      </c>
      <c r="L187" s="109" t="s">
        <v>47</v>
      </c>
      <c r="M187" s="109" t="s">
        <v>48</v>
      </c>
      <c r="N187" s="109" t="s">
        <v>49</v>
      </c>
      <c r="O187" s="109" t="s">
        <v>61</v>
      </c>
    </row>
    <row r="188" spans="1:17" ht="15" customHeight="1" x14ac:dyDescent="0.4">
      <c r="A188" s="66"/>
      <c r="B188" s="66" t="s">
        <v>21</v>
      </c>
      <c r="C188" s="76">
        <f t="shared" ref="C188:N188" si="18">SUM(C189:C221)</f>
        <v>10161183389.079998</v>
      </c>
      <c r="D188" s="76">
        <f t="shared" si="18"/>
        <v>37203140.61999999</v>
      </c>
      <c r="E188" s="76">
        <f t="shared" si="18"/>
        <v>1198107695.7400002</v>
      </c>
      <c r="F188" s="76">
        <f t="shared" si="18"/>
        <v>2042639087.51</v>
      </c>
      <c r="G188" s="76">
        <f t="shared" si="18"/>
        <v>59999999.460000001</v>
      </c>
      <c r="H188" s="76">
        <f t="shared" si="18"/>
        <v>3966846365.9700003</v>
      </c>
      <c r="I188" s="76">
        <f t="shared" si="18"/>
        <v>63270778.340000011</v>
      </c>
      <c r="J188" s="76">
        <f t="shared" si="18"/>
        <v>129555027.94999999</v>
      </c>
      <c r="K188" s="76">
        <f t="shared" si="18"/>
        <v>1990070624.3200009</v>
      </c>
      <c r="L188" s="76">
        <f t="shared" si="18"/>
        <v>49725959.149999999</v>
      </c>
      <c r="M188" s="76">
        <f t="shared" si="18"/>
        <v>136528588.47999996</v>
      </c>
      <c r="N188" s="76">
        <f t="shared" si="18"/>
        <v>487236121.54000014</v>
      </c>
      <c r="O188" s="95">
        <f>SUM(O189:O221,0)</f>
        <v>100</v>
      </c>
      <c r="Q188" s="137" t="s">
        <v>2</v>
      </c>
    </row>
    <row r="189" spans="1:17" ht="15.95" customHeight="1" x14ac:dyDescent="0.4">
      <c r="A189" s="47">
        <f t="shared" ref="A189:A221" si="19">RANK(C189,$C$189:$C$221,0)</f>
        <v>1</v>
      </c>
      <c r="B189" s="87" t="s">
        <v>84</v>
      </c>
      <c r="C189" s="59">
        <f t="shared" ref="C189:C221" si="20">SUM(D189:N189)</f>
        <v>3252464480.0600004</v>
      </c>
      <c r="D189" s="48">
        <f>VLOOKUP($Q189&amp;$B189,'PNC Exon. &amp; no Exon.'!$A:$AL,'P.N.C. x Comp. x Ramos'!D$66,0)</f>
        <v>7348453.0499999998</v>
      </c>
      <c r="E189" s="48">
        <f>VLOOKUP($Q189&amp;$B189,'PNC Exon. &amp; no Exon.'!$A:$AL,'P.N.C. x Comp. x Ramos'!E$66,0)</f>
        <v>282375965.77999997</v>
      </c>
      <c r="F189" s="48">
        <f>VLOOKUP($Q189&amp;$B189,'PNC Exon. &amp; no Exon.'!$A:$AL,'P.N.C. x Comp. x Ramos'!F$66,0)</f>
        <v>397542617.05000001</v>
      </c>
      <c r="G189" s="48">
        <f>VLOOKUP($Q189&amp;$B189,'PNC Exon. &amp; no Exon.'!$A:$AL,'P.N.C. x Comp. x Ramos'!G$66,0)</f>
        <v>27106493.75</v>
      </c>
      <c r="H189" s="48">
        <f>VLOOKUP($Q189&amp;$B189,'PNC Exon. &amp; no Exon.'!$A:$AL,'P.N.C. x Comp. x Ramos'!H$66,0)</f>
        <v>2105757353.5800002</v>
      </c>
      <c r="I189" s="48">
        <f>VLOOKUP($Q189&amp;$B189,'PNC Exon. &amp; no Exon.'!$A:$AL,'P.N.C. x Comp. x Ramos'!I$66,0)</f>
        <v>7801378.2800000003</v>
      </c>
      <c r="J189" s="48">
        <f>VLOOKUP($Q189&amp;$B189,'PNC Exon. &amp; no Exon.'!$A:$AL,'P.N.C. x Comp. x Ramos'!J$66,0)</f>
        <v>39797484.210000001</v>
      </c>
      <c r="K189" s="48">
        <f>VLOOKUP($Q189&amp;$B189,'PNC Exon. &amp; no Exon.'!$A:$AL,'P.N.C. x Comp. x Ramos'!K$66,0)</f>
        <v>266003172.41999999</v>
      </c>
      <c r="L189" s="48">
        <f>VLOOKUP($Q189&amp;$B189,'PNC Exon. &amp; no Exon.'!$A:$AL,'P.N.C. x Comp. x Ramos'!L$66,0)</f>
        <v>0</v>
      </c>
      <c r="M189" s="48">
        <f>VLOOKUP($Q189&amp;$B189,'PNC Exon. &amp; no Exon.'!$A:$AL,'P.N.C. x Comp. x Ramos'!M$66,0)</f>
        <v>18161435.109999999</v>
      </c>
      <c r="N189" s="48">
        <f>VLOOKUP($Q189&amp;$B189,'PNC Exon. &amp; no Exon.'!$A:$AL,'P.N.C. x Comp. x Ramos'!N$66,0)</f>
        <v>100570126.83</v>
      </c>
      <c r="O189" s="57">
        <f t="shared" ref="O189:O221" si="21">IFERROR(C189/$C$188*100,0)</f>
        <v>32.008717444814081</v>
      </c>
      <c r="Q189" s="137" t="s">
        <v>2</v>
      </c>
    </row>
    <row r="190" spans="1:17" ht="15.95" customHeight="1" x14ac:dyDescent="0.4">
      <c r="A190" s="47">
        <f t="shared" si="19"/>
        <v>2</v>
      </c>
      <c r="B190" s="51" t="s">
        <v>93</v>
      </c>
      <c r="C190" s="59">
        <f t="shared" si="20"/>
        <v>1675672503.04</v>
      </c>
      <c r="D190" s="48">
        <f>VLOOKUP($Q190&amp;$B190,'PNC Exon. &amp; no Exon.'!$A:$AL,'P.N.C. x Comp. x Ramos'!D$66,0)</f>
        <v>7232583.1399999997</v>
      </c>
      <c r="E190" s="48">
        <f>VLOOKUP($Q190&amp;$B190,'PNC Exon. &amp; no Exon.'!$A:$AL,'P.N.C. x Comp. x Ramos'!E$66,0)</f>
        <v>220637732.81</v>
      </c>
      <c r="F190" s="48">
        <f>VLOOKUP($Q190&amp;$B190,'PNC Exon. &amp; no Exon.'!$A:$AL,'P.N.C. x Comp. x Ramos'!F$66,0)</f>
        <v>27983436.629999999</v>
      </c>
      <c r="G190" s="48">
        <f>VLOOKUP($Q190&amp;$B190,'PNC Exon. &amp; no Exon.'!$A:$AL,'P.N.C. x Comp. x Ramos'!G$66,0)</f>
        <v>5674029.04</v>
      </c>
      <c r="H190" s="48">
        <f>VLOOKUP($Q190&amp;$B190,'PNC Exon. &amp; no Exon.'!$A:$AL,'P.N.C. x Comp. x Ramos'!H$66,0)</f>
        <v>950659662.13999999</v>
      </c>
      <c r="I190" s="48">
        <f>VLOOKUP($Q190&amp;$B190,'PNC Exon. &amp; no Exon.'!$A:$AL,'P.N.C. x Comp. x Ramos'!I$66,0)</f>
        <v>26285554.579999998</v>
      </c>
      <c r="J190" s="48">
        <f>VLOOKUP($Q190&amp;$B190,'PNC Exon. &amp; no Exon.'!$A:$AL,'P.N.C. x Comp. x Ramos'!J$66,0)</f>
        <v>9611010.8099999987</v>
      </c>
      <c r="K190" s="48">
        <f>VLOOKUP($Q190&amp;$B190,'PNC Exon. &amp; no Exon.'!$A:$AL,'P.N.C. x Comp. x Ramos'!K$66,0)</f>
        <v>345316558.58000004</v>
      </c>
      <c r="L190" s="48">
        <f>VLOOKUP($Q190&amp;$B190,'PNC Exon. &amp; no Exon.'!$A:$AL,'P.N.C. x Comp. x Ramos'!L$66,0)</f>
        <v>0</v>
      </c>
      <c r="M190" s="48">
        <f>VLOOKUP($Q190&amp;$B190,'PNC Exon. &amp; no Exon.'!$A:$AL,'P.N.C. x Comp. x Ramos'!M$66,0)</f>
        <v>6585091.46</v>
      </c>
      <c r="N190" s="48">
        <f>VLOOKUP($Q190&amp;$B190,'PNC Exon. &amp; no Exon.'!$A:$AL,'P.N.C. x Comp. x Ramos'!N$66,0)</f>
        <v>75686843.850000009</v>
      </c>
      <c r="O190" s="57">
        <f t="shared" si="21"/>
        <v>16.490918812082544</v>
      </c>
      <c r="Q190" s="137" t="s">
        <v>2</v>
      </c>
    </row>
    <row r="191" spans="1:17" ht="15.95" customHeight="1" x14ac:dyDescent="0.4">
      <c r="A191" s="47">
        <f t="shared" si="19"/>
        <v>3</v>
      </c>
      <c r="B191" s="51" t="s">
        <v>92</v>
      </c>
      <c r="C191" s="59">
        <f t="shared" si="20"/>
        <v>1370270740.4599996</v>
      </c>
      <c r="D191" s="48">
        <f>VLOOKUP($Q191&amp;$B191,'PNC Exon. &amp; no Exon.'!$A:$AL,'P.N.C. x Comp. x Ramos'!D$66,0)</f>
        <v>4663519.5600000005</v>
      </c>
      <c r="E191" s="48">
        <f>VLOOKUP($Q191&amp;$B191,'PNC Exon. &amp; no Exon.'!$A:$AL,'P.N.C. x Comp. x Ramos'!E$66,0)</f>
        <v>22701715.75</v>
      </c>
      <c r="F191" s="48">
        <f>VLOOKUP($Q191&amp;$B191,'PNC Exon. &amp; no Exon.'!$A:$AL,'P.N.C. x Comp. x Ramos'!F$66,0)</f>
        <v>1200372404.75</v>
      </c>
      <c r="G191" s="48">
        <f>VLOOKUP($Q191&amp;$B191,'PNC Exon. &amp; no Exon.'!$A:$AL,'P.N.C. x Comp. x Ramos'!G$66,0)</f>
        <v>1814053.11</v>
      </c>
      <c r="H191" s="48">
        <f>VLOOKUP($Q191&amp;$B191,'PNC Exon. &amp; no Exon.'!$A:$AL,'P.N.C. x Comp. x Ramos'!H$66,0)</f>
        <v>45667439.75</v>
      </c>
      <c r="I191" s="48">
        <f>VLOOKUP($Q191&amp;$B191,'PNC Exon. &amp; no Exon.'!$A:$AL,'P.N.C. x Comp. x Ramos'!I$66,0)</f>
        <v>397875.35</v>
      </c>
      <c r="J191" s="48">
        <f>VLOOKUP($Q191&amp;$B191,'PNC Exon. &amp; no Exon.'!$A:$AL,'P.N.C. x Comp. x Ramos'!J$66,0)</f>
        <v>1849653.03</v>
      </c>
      <c r="K191" s="48">
        <f>VLOOKUP($Q191&amp;$B191,'PNC Exon. &amp; no Exon.'!$A:$AL,'P.N.C. x Comp. x Ramos'!K$66,0)</f>
        <v>75854595.620000005</v>
      </c>
      <c r="L191" s="48">
        <f>VLOOKUP($Q191&amp;$B191,'PNC Exon. &amp; no Exon.'!$A:$AL,'P.N.C. x Comp. x Ramos'!L$66,0)</f>
        <v>0</v>
      </c>
      <c r="M191" s="48">
        <f>VLOOKUP($Q191&amp;$B191,'PNC Exon. &amp; no Exon.'!$A:$AL,'P.N.C. x Comp. x Ramos'!M$66,0)</f>
        <v>6533239.0800000001</v>
      </c>
      <c r="N191" s="48">
        <f>VLOOKUP($Q191&amp;$B191,'PNC Exon. &amp; no Exon.'!$A:$AL,'P.N.C. x Comp. x Ramos'!N$66,0)</f>
        <v>10416244.460000001</v>
      </c>
      <c r="O191" s="57">
        <f t="shared" si="21"/>
        <v>13.485346027044445</v>
      </c>
      <c r="Q191" s="137" t="s">
        <v>2</v>
      </c>
    </row>
    <row r="192" spans="1:17" ht="15.95" customHeight="1" x14ac:dyDescent="0.4">
      <c r="A192" s="47">
        <f t="shared" si="19"/>
        <v>4</v>
      </c>
      <c r="B192" s="51" t="s">
        <v>110</v>
      </c>
      <c r="C192" s="59">
        <f t="shared" si="20"/>
        <v>795799432.54000008</v>
      </c>
      <c r="D192" s="48">
        <f>VLOOKUP($Q192&amp;$B192,'PNC Exon. &amp; no Exon.'!$A:$AL,'P.N.C. x Comp. x Ramos'!D$66,0)</f>
        <v>3552047.93</v>
      </c>
      <c r="E192" s="48">
        <f>VLOOKUP($Q192&amp;$B192,'PNC Exon. &amp; no Exon.'!$A:$AL,'P.N.C. x Comp. x Ramos'!E$66,0)</f>
        <v>213664887.37</v>
      </c>
      <c r="F192" s="48">
        <f>VLOOKUP($Q192&amp;$B192,'PNC Exon. &amp; no Exon.'!$A:$AL,'P.N.C. x Comp. x Ramos'!F$66,0)</f>
        <v>26849743.329999998</v>
      </c>
      <c r="G192" s="48">
        <f>VLOOKUP($Q192&amp;$B192,'PNC Exon. &amp; no Exon.'!$A:$AL,'P.N.C. x Comp. x Ramos'!G$66,0)</f>
        <v>14002294.18</v>
      </c>
      <c r="H192" s="48">
        <f>VLOOKUP($Q192&amp;$B192,'PNC Exon. &amp; no Exon.'!$A:$AL,'P.N.C. x Comp. x Ramos'!H$66,0)</f>
        <v>233494671.20999998</v>
      </c>
      <c r="I192" s="48">
        <f>VLOOKUP($Q192&amp;$B192,'PNC Exon. &amp; no Exon.'!$A:$AL,'P.N.C. x Comp. x Ramos'!I$66,0)</f>
        <v>434485.93</v>
      </c>
      <c r="J192" s="48">
        <f>VLOOKUP($Q192&amp;$B192,'PNC Exon. &amp; no Exon.'!$A:$AL,'P.N.C. x Comp. x Ramos'!J$66,0)</f>
        <v>12405015.17</v>
      </c>
      <c r="K192" s="48">
        <f>VLOOKUP($Q192&amp;$B192,'PNC Exon. &amp; no Exon.'!$A:$AL,'P.N.C. x Comp. x Ramos'!K$66,0)</f>
        <v>229739297.74000001</v>
      </c>
      <c r="L192" s="48">
        <f>VLOOKUP($Q192&amp;$B192,'PNC Exon. &amp; no Exon.'!$A:$AL,'P.N.C. x Comp. x Ramos'!L$66,0)</f>
        <v>0</v>
      </c>
      <c r="M192" s="48">
        <f>VLOOKUP($Q192&amp;$B192,'PNC Exon. &amp; no Exon.'!$A:$AL,'P.N.C. x Comp. x Ramos'!M$66,0)</f>
        <v>7442182.5899999999</v>
      </c>
      <c r="N192" s="48">
        <f>VLOOKUP($Q192&amp;$B192,'PNC Exon. &amp; no Exon.'!$A:$AL,'P.N.C. x Comp. x Ramos'!N$66,0)</f>
        <v>54214807.090000004</v>
      </c>
      <c r="O192" s="57">
        <f t="shared" si="21"/>
        <v>7.8317593735708817</v>
      </c>
      <c r="Q192" s="137" t="s">
        <v>2</v>
      </c>
    </row>
    <row r="193" spans="1:108" ht="15.95" customHeight="1" x14ac:dyDescent="0.4">
      <c r="A193" s="47">
        <f t="shared" si="19"/>
        <v>5</v>
      </c>
      <c r="B193" s="51" t="s">
        <v>111</v>
      </c>
      <c r="C193" s="59">
        <f t="shared" si="20"/>
        <v>718831464.31000006</v>
      </c>
      <c r="D193" s="48">
        <f>VLOOKUP($Q193&amp;$B193,'PNC Exon. &amp; no Exon.'!$A:$AL,'P.N.C. x Comp. x Ramos'!D$66,0)</f>
        <v>200022.48</v>
      </c>
      <c r="E193" s="48">
        <f>VLOOKUP($Q193&amp;$B193,'PNC Exon. &amp; no Exon.'!$A:$AL,'P.N.C. x Comp. x Ramos'!E$66,0)</f>
        <v>19454854.260000002</v>
      </c>
      <c r="F193" s="48">
        <f>VLOOKUP($Q193&amp;$B193,'PNC Exon. &amp; no Exon.'!$A:$AL,'P.N.C. x Comp. x Ramos'!F$66,0)</f>
        <v>62201996.739999995</v>
      </c>
      <c r="G193" s="48">
        <f>VLOOKUP($Q193&amp;$B193,'PNC Exon. &amp; no Exon.'!$A:$AL,'P.N.C. x Comp. x Ramos'!G$66,0)</f>
        <v>2667977.34</v>
      </c>
      <c r="H193" s="48">
        <f>VLOOKUP($Q193&amp;$B193,'PNC Exon. &amp; no Exon.'!$A:$AL,'P.N.C. x Comp. x Ramos'!H$66,0)</f>
        <v>259233271.12</v>
      </c>
      <c r="I193" s="48">
        <f>VLOOKUP($Q193&amp;$B193,'PNC Exon. &amp; no Exon.'!$A:$AL,'P.N.C. x Comp. x Ramos'!I$66,0)</f>
        <v>4062433.13</v>
      </c>
      <c r="J193" s="48">
        <f>VLOOKUP($Q193&amp;$B193,'PNC Exon. &amp; no Exon.'!$A:$AL,'P.N.C. x Comp. x Ramos'!J$66,0)</f>
        <v>30099039.599999998</v>
      </c>
      <c r="K193" s="48">
        <f>VLOOKUP($Q193&amp;$B193,'PNC Exon. &amp; no Exon.'!$A:$AL,'P.N.C. x Comp. x Ramos'!K$66,0)</f>
        <v>232451161.82999998</v>
      </c>
      <c r="L193" s="48">
        <f>VLOOKUP($Q193&amp;$B193,'PNC Exon. &amp; no Exon.'!$A:$AL,'P.N.C. x Comp. x Ramos'!L$66,0)</f>
        <v>0</v>
      </c>
      <c r="M193" s="48">
        <f>VLOOKUP($Q193&amp;$B193,'PNC Exon. &amp; no Exon.'!$A:$AL,'P.N.C. x Comp. x Ramos'!M$66,0)</f>
        <v>21044564.719999999</v>
      </c>
      <c r="N193" s="48">
        <f>VLOOKUP($Q193&amp;$B193,'PNC Exon. &amp; no Exon.'!$A:$AL,'P.N.C. x Comp. x Ramos'!N$66,0)</f>
        <v>87416143.090000004</v>
      </c>
      <c r="O193" s="57">
        <f t="shared" si="21"/>
        <v>7.0742888577575771</v>
      </c>
      <c r="Q193" s="137" t="s">
        <v>2</v>
      </c>
    </row>
    <row r="194" spans="1:108" ht="15.95" customHeight="1" x14ac:dyDescent="0.4">
      <c r="A194" s="47">
        <f t="shared" si="19"/>
        <v>6</v>
      </c>
      <c r="B194" s="51" t="s">
        <v>112</v>
      </c>
      <c r="C194" s="59">
        <f t="shared" si="20"/>
        <v>680464903.48000002</v>
      </c>
      <c r="D194" s="48">
        <f>VLOOKUP($Q194&amp;$B194,'PNC Exon. &amp; no Exon.'!$A:$AL,'P.N.C. x Comp. x Ramos'!D$66,0)</f>
        <v>1295064.97</v>
      </c>
      <c r="E194" s="48">
        <f>VLOOKUP($Q194&amp;$B194,'PNC Exon. &amp; no Exon.'!$A:$AL,'P.N.C. x Comp. x Ramos'!E$66,0)</f>
        <v>19126988.490000002</v>
      </c>
      <c r="F194" s="48">
        <f>VLOOKUP($Q194&amp;$B194,'PNC Exon. &amp; no Exon.'!$A:$AL,'P.N.C. x Comp. x Ramos'!F$66,0)</f>
        <v>14158717.219999999</v>
      </c>
      <c r="G194" s="48">
        <f>VLOOKUP($Q194&amp;$B194,'PNC Exon. &amp; no Exon.'!$A:$AL,'P.N.C. x Comp. x Ramos'!G$66,0)</f>
        <v>2821103.33</v>
      </c>
      <c r="H194" s="48">
        <f>VLOOKUP($Q194&amp;$B194,'PNC Exon. &amp; no Exon.'!$A:$AL,'P.N.C. x Comp. x Ramos'!H$66,0)</f>
        <v>288105292.57999998</v>
      </c>
      <c r="I194" s="48">
        <f>VLOOKUP($Q194&amp;$B194,'PNC Exon. &amp; no Exon.'!$A:$AL,'P.N.C. x Comp. x Ramos'!I$66,0)</f>
        <v>11873703.060000001</v>
      </c>
      <c r="J194" s="48">
        <f>VLOOKUP($Q194&amp;$B194,'PNC Exon. &amp; no Exon.'!$A:$AL,'P.N.C. x Comp. x Ramos'!J$66,0)</f>
        <v>30748374.940000001</v>
      </c>
      <c r="K194" s="48">
        <f>VLOOKUP($Q194&amp;$B194,'PNC Exon. &amp; no Exon.'!$A:$AL,'P.N.C. x Comp. x Ramos'!K$66,0)</f>
        <v>189589067.53</v>
      </c>
      <c r="L194" s="48">
        <f>VLOOKUP($Q194&amp;$B194,'PNC Exon. &amp; no Exon.'!$A:$AL,'P.N.C. x Comp. x Ramos'!L$66,0)</f>
        <v>0</v>
      </c>
      <c r="M194" s="48">
        <f>VLOOKUP($Q194&amp;$B194,'PNC Exon. &amp; no Exon.'!$A:$AL,'P.N.C. x Comp. x Ramos'!M$66,0)</f>
        <v>14876921.379999999</v>
      </c>
      <c r="N194" s="48">
        <f>VLOOKUP($Q194&amp;$B194,'PNC Exon. &amp; no Exon.'!$A:$AL,'P.N.C. x Comp. x Ramos'!N$66,0)</f>
        <v>107869669.98</v>
      </c>
      <c r="O194" s="57">
        <f t="shared" si="21"/>
        <v>6.6967092062454148</v>
      </c>
      <c r="Q194" s="137" t="s">
        <v>2</v>
      </c>
    </row>
    <row r="195" spans="1:108" ht="15.95" customHeight="1" x14ac:dyDescent="0.4">
      <c r="A195" s="47">
        <f t="shared" si="19"/>
        <v>7</v>
      </c>
      <c r="B195" s="51" t="s">
        <v>94</v>
      </c>
      <c r="C195" s="59">
        <f t="shared" si="20"/>
        <v>271621972.86999995</v>
      </c>
      <c r="D195" s="48">
        <f>VLOOKUP($Q195&amp;$B195,'PNC Exon. &amp; no Exon.'!$A:$AL,'P.N.C. x Comp. x Ramos'!D$66,0)</f>
        <v>0</v>
      </c>
      <c r="E195" s="48">
        <f>VLOOKUP($Q195&amp;$B195,'PNC Exon. &amp; no Exon.'!$A:$AL,'P.N.C. x Comp. x Ramos'!E$66,0)</f>
        <v>224802464.63999999</v>
      </c>
      <c r="F195" s="48">
        <f>VLOOKUP($Q195&amp;$B195,'PNC Exon. &amp; no Exon.'!$A:$AL,'P.N.C. x Comp. x Ramos'!F$66,0)</f>
        <v>0</v>
      </c>
      <c r="G195" s="48">
        <f>VLOOKUP($Q195&amp;$B195,'PNC Exon. &amp; no Exon.'!$A:$AL,'P.N.C. x Comp. x Ramos'!G$66,0)</f>
        <v>3456697.79</v>
      </c>
      <c r="H195" s="48">
        <f>VLOOKUP($Q195&amp;$B195,'PNC Exon. &amp; no Exon.'!$A:$AL,'P.N.C. x Comp. x Ramos'!H$66,0)</f>
        <v>23926790.879999999</v>
      </c>
      <c r="I195" s="48">
        <f>VLOOKUP($Q195&amp;$B195,'PNC Exon. &amp; no Exon.'!$A:$AL,'P.N.C. x Comp. x Ramos'!I$66,0)</f>
        <v>388813.22</v>
      </c>
      <c r="J195" s="48">
        <f>VLOOKUP($Q195&amp;$B195,'PNC Exon. &amp; no Exon.'!$A:$AL,'P.N.C. x Comp. x Ramos'!J$66,0)</f>
        <v>28756.13</v>
      </c>
      <c r="K195" s="48">
        <f>VLOOKUP($Q195&amp;$B195,'PNC Exon. &amp; no Exon.'!$A:$AL,'P.N.C. x Comp. x Ramos'!K$66,0)</f>
        <v>80735.66</v>
      </c>
      <c r="L195" s="48">
        <f>VLOOKUP($Q195&amp;$B195,'PNC Exon. &amp; no Exon.'!$A:$AL,'P.N.C. x Comp. x Ramos'!L$66,0)</f>
        <v>0</v>
      </c>
      <c r="M195" s="48">
        <f>VLOOKUP($Q195&amp;$B195,'PNC Exon. &amp; no Exon.'!$A:$AL,'P.N.C. x Comp. x Ramos'!M$66,0)</f>
        <v>887490.13</v>
      </c>
      <c r="N195" s="48">
        <f>VLOOKUP($Q195&amp;$B195,'PNC Exon. &amp; no Exon.'!$A:$AL,'P.N.C. x Comp. x Ramos'!N$66,0)</f>
        <v>18050224.420000002</v>
      </c>
      <c r="O195" s="57">
        <f t="shared" si="21"/>
        <v>2.6731332608552871</v>
      </c>
      <c r="Q195" s="137" t="s">
        <v>2</v>
      </c>
    </row>
    <row r="196" spans="1:108" ht="15.95" customHeight="1" x14ac:dyDescent="0.4">
      <c r="A196" s="47">
        <f t="shared" si="19"/>
        <v>8</v>
      </c>
      <c r="B196" s="51" t="s">
        <v>113</v>
      </c>
      <c r="C196" s="59">
        <f t="shared" si="20"/>
        <v>235152404.06999999</v>
      </c>
      <c r="D196" s="48">
        <f>VLOOKUP($Q196&amp;$B196,'PNC Exon. &amp; no Exon.'!$A:$AL,'P.N.C. x Comp. x Ramos'!D$66,0)</f>
        <v>11156437.779999999</v>
      </c>
      <c r="E196" s="48">
        <f>VLOOKUP($Q196&amp;$B196,'PNC Exon. &amp; no Exon.'!$A:$AL,'P.N.C. x Comp. x Ramos'!E$66,0)</f>
        <v>1231106.73</v>
      </c>
      <c r="F196" s="48">
        <f>VLOOKUP($Q196&amp;$B196,'PNC Exon. &amp; no Exon.'!$A:$AL,'P.N.C. x Comp. x Ramos'!F$66,0)</f>
        <v>222764859.56</v>
      </c>
      <c r="G196" s="48">
        <f>VLOOKUP($Q196&amp;$B196,'PNC Exon. &amp; no Exon.'!$A:$AL,'P.N.C. x Comp. x Ramos'!G$66,0)</f>
        <v>0</v>
      </c>
      <c r="H196" s="48">
        <f>VLOOKUP($Q196&amp;$B196,'PNC Exon. &amp; no Exon.'!$A:$AL,'P.N.C. x Comp. x Ramos'!H$66,0)</f>
        <v>0</v>
      </c>
      <c r="I196" s="48">
        <f>VLOOKUP($Q196&amp;$B196,'PNC Exon. &amp; no Exon.'!$A:$AL,'P.N.C. x Comp. x Ramos'!I$66,0)</f>
        <v>0</v>
      </c>
      <c r="J196" s="48">
        <f>VLOOKUP($Q196&amp;$B196,'PNC Exon. &amp; no Exon.'!$A:$AL,'P.N.C. x Comp. x Ramos'!J$66,0)</f>
        <v>0</v>
      </c>
      <c r="K196" s="48">
        <f>VLOOKUP($Q196&amp;$B196,'PNC Exon. &amp; no Exon.'!$A:$AL,'P.N.C. x Comp. x Ramos'!K$66,0)</f>
        <v>0</v>
      </c>
      <c r="L196" s="48">
        <f>VLOOKUP($Q196&amp;$B196,'PNC Exon. &amp; no Exon.'!$A:$AL,'P.N.C. x Comp. x Ramos'!L$66,0)</f>
        <v>0</v>
      </c>
      <c r="M196" s="48">
        <f>VLOOKUP($Q196&amp;$B196,'PNC Exon. &amp; no Exon.'!$A:$AL,'P.N.C. x Comp. x Ramos'!M$66,0)</f>
        <v>0</v>
      </c>
      <c r="N196" s="48">
        <f>VLOOKUP($Q196&amp;$B196,'PNC Exon. &amp; no Exon.'!$A:$AL,'P.N.C. x Comp. x Ramos'!N$66,0)</f>
        <v>0</v>
      </c>
      <c r="O196" s="57">
        <f t="shared" si="21"/>
        <v>2.3142226162625228</v>
      </c>
      <c r="Q196" s="137" t="s">
        <v>2</v>
      </c>
    </row>
    <row r="197" spans="1:108" s="16" customFormat="1" ht="15.95" customHeight="1" x14ac:dyDescent="0.4">
      <c r="A197" s="47">
        <f t="shared" si="19"/>
        <v>9</v>
      </c>
      <c r="B197" s="51" t="s">
        <v>77</v>
      </c>
      <c r="C197" s="59">
        <f t="shared" si="20"/>
        <v>153406695.80999997</v>
      </c>
      <c r="D197" s="48">
        <f>VLOOKUP($Q197&amp;$B197,'PNC Exon. &amp; no Exon.'!$A:$AL,'P.N.C. x Comp. x Ramos'!D$66,0)</f>
        <v>693458.71</v>
      </c>
      <c r="E197" s="48">
        <f>VLOOKUP($Q197&amp;$B197,'PNC Exon. &amp; no Exon.'!$A:$AL,'P.N.C. x Comp. x Ramos'!E$66,0)</f>
        <v>97419193.209999993</v>
      </c>
      <c r="F197" s="48">
        <f>VLOOKUP($Q197&amp;$B197,'PNC Exon. &amp; no Exon.'!$A:$AL,'P.N.C. x Comp. x Ramos'!F$66,0)</f>
        <v>978006.01</v>
      </c>
      <c r="G197" s="48">
        <f>VLOOKUP($Q197&amp;$B197,'PNC Exon. &amp; no Exon.'!$A:$AL,'P.N.C. x Comp. x Ramos'!G$66,0)</f>
        <v>107583.5</v>
      </c>
      <c r="H197" s="48">
        <f>VLOOKUP($Q197&amp;$B197,'PNC Exon. &amp; no Exon.'!$A:$AL,'P.N.C. x Comp. x Ramos'!H$66,0)</f>
        <v>6238033.2000000002</v>
      </c>
      <c r="I197" s="48">
        <f>VLOOKUP($Q197&amp;$B197,'PNC Exon. &amp; no Exon.'!$A:$AL,'P.N.C. x Comp. x Ramos'!I$66,0)</f>
        <v>10752234.07</v>
      </c>
      <c r="J197" s="48">
        <f>VLOOKUP($Q197&amp;$B197,'PNC Exon. &amp; no Exon.'!$A:$AL,'P.N.C. x Comp. x Ramos'!J$66,0)</f>
        <v>237853.71</v>
      </c>
      <c r="K197" s="48">
        <f>VLOOKUP($Q197&amp;$B197,'PNC Exon. &amp; no Exon.'!$A:$AL,'P.N.C. x Comp. x Ramos'!K$66,0)</f>
        <v>23112648.649999999</v>
      </c>
      <c r="L197" s="48">
        <f>VLOOKUP($Q197&amp;$B197,'PNC Exon. &amp; no Exon.'!$A:$AL,'P.N.C. x Comp. x Ramos'!L$66,0)</f>
        <v>0</v>
      </c>
      <c r="M197" s="48">
        <f>VLOOKUP($Q197&amp;$B197,'PNC Exon. &amp; no Exon.'!$A:$AL,'P.N.C. x Comp. x Ramos'!M$66,0)</f>
        <v>10083089.800000001</v>
      </c>
      <c r="N197" s="48">
        <f>VLOOKUP($Q197&amp;$B197,'PNC Exon. &amp; no Exon.'!$A:$AL,'P.N.C. x Comp. x Ramos'!N$66,0)</f>
        <v>3784594.95</v>
      </c>
      <c r="O197" s="57">
        <f t="shared" si="21"/>
        <v>1.5097325767672178</v>
      </c>
      <c r="Q197" s="137" t="s">
        <v>2</v>
      </c>
    </row>
    <row r="198" spans="1:108" ht="15.95" customHeight="1" x14ac:dyDescent="0.4">
      <c r="A198" s="47">
        <f t="shared" si="19"/>
        <v>10</v>
      </c>
      <c r="B198" s="51" t="s">
        <v>85</v>
      </c>
      <c r="C198" s="59">
        <f t="shared" si="20"/>
        <v>131001448.59999999</v>
      </c>
      <c r="D198" s="48">
        <f>VLOOKUP($Q198&amp;$B198,'PNC Exon. &amp; no Exon.'!$A:$AL,'P.N.C. x Comp. x Ramos'!D$66,0)</f>
        <v>0</v>
      </c>
      <c r="E198" s="48">
        <f>VLOOKUP($Q198&amp;$B198,'PNC Exon. &amp; no Exon.'!$A:$AL,'P.N.C. x Comp. x Ramos'!E$66,0)</f>
        <v>4514626.84</v>
      </c>
      <c r="F198" s="48">
        <f>VLOOKUP($Q198&amp;$B198,'PNC Exon. &amp; no Exon.'!$A:$AL,'P.N.C. x Comp. x Ramos'!F$66,0)</f>
        <v>0</v>
      </c>
      <c r="G198" s="48">
        <f>VLOOKUP($Q198&amp;$B198,'PNC Exon. &amp; no Exon.'!$A:$AL,'P.N.C. x Comp. x Ramos'!G$66,0)</f>
        <v>108436.07</v>
      </c>
      <c r="H198" s="48">
        <f>VLOOKUP($Q198&amp;$B198,'PNC Exon. &amp; no Exon.'!$A:$AL,'P.N.C. x Comp. x Ramos'!H$66,0)</f>
        <v>14156950.82</v>
      </c>
      <c r="I198" s="48">
        <f>VLOOKUP($Q198&amp;$B198,'PNC Exon. &amp; no Exon.'!$A:$AL,'P.N.C. x Comp. x Ramos'!I$66,0)</f>
        <v>287852.09000000003</v>
      </c>
      <c r="J198" s="48">
        <f>VLOOKUP($Q198&amp;$B198,'PNC Exon. &amp; no Exon.'!$A:$AL,'P.N.C. x Comp. x Ramos'!J$66,0)</f>
        <v>82480.38</v>
      </c>
      <c r="K198" s="48">
        <f>VLOOKUP($Q198&amp;$B198,'PNC Exon. &amp; no Exon.'!$A:$AL,'P.N.C. x Comp. x Ramos'!K$66,0)</f>
        <v>98414942.439999998</v>
      </c>
      <c r="L198" s="48">
        <f>VLOOKUP($Q198&amp;$B198,'PNC Exon. &amp; no Exon.'!$A:$AL,'P.N.C. x Comp. x Ramos'!L$66,0)</f>
        <v>0</v>
      </c>
      <c r="M198" s="48">
        <f>VLOOKUP($Q198&amp;$B198,'PNC Exon. &amp; no Exon.'!$A:$AL,'P.N.C. x Comp. x Ramos'!M$66,0)</f>
        <v>7742882.1400000006</v>
      </c>
      <c r="N198" s="48">
        <f>VLOOKUP($Q198&amp;$B198,'PNC Exon. &amp; no Exon.'!$A:$AL,'P.N.C. x Comp. x Ramos'!N$66,0)</f>
        <v>5693277.8200000003</v>
      </c>
      <c r="O198" s="57">
        <f t="shared" si="21"/>
        <v>1.2892341726730805</v>
      </c>
      <c r="Q198" s="137" t="s">
        <v>2</v>
      </c>
    </row>
    <row r="199" spans="1:108" ht="15.95" customHeight="1" x14ac:dyDescent="0.4">
      <c r="A199" s="47">
        <f t="shared" si="19"/>
        <v>11</v>
      </c>
      <c r="B199" s="51" t="s">
        <v>114</v>
      </c>
      <c r="C199" s="59">
        <f t="shared" si="20"/>
        <v>129119985.66</v>
      </c>
      <c r="D199" s="48">
        <f>VLOOKUP($Q199&amp;$B199,'PNC Exon. &amp; no Exon.'!$A:$AL,'P.N.C. x Comp. x Ramos'!D$66,0)</f>
        <v>0</v>
      </c>
      <c r="E199" s="48">
        <f>VLOOKUP($Q199&amp;$B199,'PNC Exon. &amp; no Exon.'!$A:$AL,'P.N.C. x Comp. x Ramos'!E$66,0)</f>
        <v>33354.15</v>
      </c>
      <c r="F199" s="48">
        <f>VLOOKUP($Q199&amp;$B199,'PNC Exon. &amp; no Exon.'!$A:$AL,'P.N.C. x Comp. x Ramos'!F$66,0)</f>
        <v>0</v>
      </c>
      <c r="G199" s="48">
        <f>VLOOKUP($Q199&amp;$B199,'PNC Exon. &amp; no Exon.'!$A:$AL,'P.N.C. x Comp. x Ramos'!G$66,0)</f>
        <v>0</v>
      </c>
      <c r="H199" s="48">
        <f>VLOOKUP($Q199&amp;$B199,'PNC Exon. &amp; no Exon.'!$A:$AL,'P.N.C. x Comp. x Ramos'!H$66,0)</f>
        <v>232484.16</v>
      </c>
      <c r="I199" s="48">
        <f>VLOOKUP($Q199&amp;$B199,'PNC Exon. &amp; no Exon.'!$A:$AL,'P.N.C. x Comp. x Ramos'!I$66,0)</f>
        <v>56032.76</v>
      </c>
      <c r="J199" s="48">
        <f>VLOOKUP($Q199&amp;$B199,'PNC Exon. &amp; no Exon.'!$A:$AL,'P.N.C. x Comp. x Ramos'!J$66,0)</f>
        <v>3036664.26</v>
      </c>
      <c r="K199" s="48">
        <f>VLOOKUP($Q199&amp;$B199,'PNC Exon. &amp; no Exon.'!$A:$AL,'P.N.C. x Comp. x Ramos'!K$66,0)</f>
        <v>124801903.73999999</v>
      </c>
      <c r="L199" s="48">
        <f>VLOOKUP($Q199&amp;$B199,'PNC Exon. &amp; no Exon.'!$A:$AL,'P.N.C. x Comp. x Ramos'!L$66,0)</f>
        <v>0</v>
      </c>
      <c r="M199" s="48">
        <f>VLOOKUP($Q199&amp;$B199,'PNC Exon. &amp; no Exon.'!$A:$AL,'P.N.C. x Comp. x Ramos'!M$66,0)</f>
        <v>664461.89</v>
      </c>
      <c r="N199" s="48">
        <f>VLOOKUP($Q199&amp;$B199,'PNC Exon. &amp; no Exon.'!$A:$AL,'P.N.C. x Comp. x Ramos'!N$66,0)</f>
        <v>295084.7</v>
      </c>
      <c r="O199" s="57">
        <f t="shared" si="21"/>
        <v>1.2707179933270609</v>
      </c>
      <c r="Q199" s="137" t="s">
        <v>2</v>
      </c>
    </row>
    <row r="200" spans="1:108" ht="15.95" customHeight="1" x14ac:dyDescent="0.4">
      <c r="A200" s="47">
        <f t="shared" si="19"/>
        <v>12</v>
      </c>
      <c r="B200" s="51" t="s">
        <v>115</v>
      </c>
      <c r="C200" s="59">
        <f t="shared" si="20"/>
        <v>82575275.74000001</v>
      </c>
      <c r="D200" s="48">
        <f>VLOOKUP($Q200&amp;$B200,'PNC Exon. &amp; no Exon.'!$A:$AL,'P.N.C. x Comp. x Ramos'!D$66,0)</f>
        <v>409263.62</v>
      </c>
      <c r="E200" s="48">
        <f>VLOOKUP($Q200&amp;$B200,'PNC Exon. &amp; no Exon.'!$A:$AL,'P.N.C. x Comp. x Ramos'!E$66,0)</f>
        <v>0</v>
      </c>
      <c r="F200" s="48">
        <f>VLOOKUP($Q200&amp;$B200,'PNC Exon. &amp; no Exon.'!$A:$AL,'P.N.C. x Comp. x Ramos'!F$66,0)</f>
        <v>3498207.72</v>
      </c>
      <c r="G200" s="48">
        <f>VLOOKUP($Q200&amp;$B200,'PNC Exon. &amp; no Exon.'!$A:$AL,'P.N.C. x Comp. x Ramos'!G$66,0)</f>
        <v>123509.26</v>
      </c>
      <c r="H200" s="48">
        <f>VLOOKUP($Q200&amp;$B200,'PNC Exon. &amp; no Exon.'!$A:$AL,'P.N.C. x Comp. x Ramos'!H$66,0)</f>
        <v>461837.19</v>
      </c>
      <c r="I200" s="48">
        <f>VLOOKUP($Q200&amp;$B200,'PNC Exon. &amp; no Exon.'!$A:$AL,'P.N.C. x Comp. x Ramos'!I$66,0)</f>
        <v>16091.38</v>
      </c>
      <c r="J200" s="48">
        <f>VLOOKUP($Q200&amp;$B200,'PNC Exon. &amp; no Exon.'!$A:$AL,'P.N.C. x Comp. x Ramos'!J$66,0)</f>
        <v>24185.65</v>
      </c>
      <c r="K200" s="48">
        <f>VLOOKUP($Q200&amp;$B200,'PNC Exon. &amp; no Exon.'!$A:$AL,'P.N.C. x Comp. x Ramos'!K$66,0)</f>
        <v>63690000.660000004</v>
      </c>
      <c r="L200" s="48">
        <f>VLOOKUP($Q200&amp;$B200,'PNC Exon. &amp; no Exon.'!$A:$AL,'P.N.C. x Comp. x Ramos'!L$66,0)</f>
        <v>0</v>
      </c>
      <c r="M200" s="48">
        <f>VLOOKUP($Q200&amp;$B200,'PNC Exon. &amp; no Exon.'!$A:$AL,'P.N.C. x Comp. x Ramos'!M$66,0)</f>
        <v>12676581.34</v>
      </c>
      <c r="N200" s="48">
        <f>VLOOKUP($Q200&amp;$B200,'PNC Exon. &amp; no Exon.'!$A:$AL,'P.N.C. x Comp. x Ramos'!N$66,0)</f>
        <v>1675598.92</v>
      </c>
      <c r="O200" s="57">
        <f t="shared" si="21"/>
        <v>0.81265412283319138</v>
      </c>
      <c r="Q200" s="137" t="s">
        <v>2</v>
      </c>
    </row>
    <row r="201" spans="1:108" ht="15.95" customHeight="1" x14ac:dyDescent="0.4">
      <c r="A201" s="47">
        <f t="shared" si="19"/>
        <v>13</v>
      </c>
      <c r="B201" s="51" t="s">
        <v>118</v>
      </c>
      <c r="C201" s="59">
        <f t="shared" si="20"/>
        <v>72037398.939999998</v>
      </c>
      <c r="D201" s="48">
        <f>VLOOKUP($Q201&amp;$B201,'PNC Exon. &amp; no Exon.'!$A:$AL,'P.N.C. x Comp. x Ramos'!D$66,0)</f>
        <v>398229.19</v>
      </c>
      <c r="E201" s="48">
        <f>VLOOKUP($Q201&amp;$B201,'PNC Exon. &amp; no Exon.'!$A:$AL,'P.N.C. x Comp. x Ramos'!E$66,0)</f>
        <v>3291513.38</v>
      </c>
      <c r="F201" s="48">
        <f>VLOOKUP($Q201&amp;$B201,'PNC Exon. &amp; no Exon.'!$A:$AL,'P.N.C. x Comp. x Ramos'!F$66,0)</f>
        <v>0</v>
      </c>
      <c r="G201" s="48">
        <f>VLOOKUP($Q201&amp;$B201,'PNC Exon. &amp; no Exon.'!$A:$AL,'P.N.C. x Comp. x Ramos'!G$66,0)</f>
        <v>1947971.19</v>
      </c>
      <c r="H201" s="48">
        <f>VLOOKUP($Q201&amp;$B201,'PNC Exon. &amp; no Exon.'!$A:$AL,'P.N.C. x Comp. x Ramos'!H$66,0)</f>
        <v>17574615.969999999</v>
      </c>
      <c r="I201" s="48">
        <f>VLOOKUP($Q201&amp;$B201,'PNC Exon. &amp; no Exon.'!$A:$AL,'P.N.C. x Comp. x Ramos'!I$66,0)</f>
        <v>213732.56</v>
      </c>
      <c r="J201" s="48">
        <f>VLOOKUP($Q201&amp;$B201,'PNC Exon. &amp; no Exon.'!$A:$AL,'P.N.C. x Comp. x Ramos'!J$66,0)</f>
        <v>704047.56</v>
      </c>
      <c r="K201" s="48">
        <f>VLOOKUP($Q201&amp;$B201,'PNC Exon. &amp; no Exon.'!$A:$AL,'P.N.C. x Comp. x Ramos'!K$66,0)</f>
        <v>37287075.280000001</v>
      </c>
      <c r="L201" s="48">
        <f>VLOOKUP($Q201&amp;$B201,'PNC Exon. &amp; no Exon.'!$A:$AL,'P.N.C. x Comp. x Ramos'!L$66,0)</f>
        <v>0</v>
      </c>
      <c r="M201" s="48">
        <f>VLOOKUP($Q201&amp;$B201,'PNC Exon. &amp; no Exon.'!$A:$AL,'P.N.C. x Comp. x Ramos'!M$66,0)</f>
        <v>5240133.9400000004</v>
      </c>
      <c r="N201" s="48">
        <f>VLOOKUP($Q201&amp;$B201,'PNC Exon. &amp; no Exon.'!$A:$AL,'P.N.C. x Comp. x Ramos'!N$66,0)</f>
        <v>5380079.8700000001</v>
      </c>
      <c r="O201" s="57">
        <f t="shared" si="21"/>
        <v>0.70894694231596111</v>
      </c>
      <c r="P201" s="16"/>
      <c r="Q201" s="137" t="s">
        <v>2</v>
      </c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</row>
    <row r="202" spans="1:108" ht="15.95" customHeight="1" x14ac:dyDescent="0.4">
      <c r="A202" s="47">
        <f t="shared" si="19"/>
        <v>14</v>
      </c>
      <c r="B202" s="50" t="s">
        <v>119</v>
      </c>
      <c r="C202" s="59">
        <f t="shared" si="20"/>
        <v>66497484.539999992</v>
      </c>
      <c r="D202" s="48">
        <f>VLOOKUP($Q202&amp;$B202,'PNC Exon. &amp; no Exon.'!$A:$AL,'P.N.C. x Comp. x Ramos'!D$66,0)</f>
        <v>56857.4</v>
      </c>
      <c r="E202" s="48">
        <f>VLOOKUP($Q202&amp;$B202,'PNC Exon. &amp; no Exon.'!$A:$AL,'P.N.C. x Comp. x Ramos'!E$66,0)</f>
        <v>786499.08</v>
      </c>
      <c r="F202" s="48">
        <f>VLOOKUP($Q202&amp;$B202,'PNC Exon. &amp; no Exon.'!$A:$AL,'P.N.C. x Comp. x Ramos'!F$66,0)</f>
        <v>0</v>
      </c>
      <c r="G202" s="48">
        <f>VLOOKUP($Q202&amp;$B202,'PNC Exon. &amp; no Exon.'!$A:$AL,'P.N.C. x Comp. x Ramos'!G$66,0)</f>
        <v>0</v>
      </c>
      <c r="H202" s="48">
        <f>VLOOKUP($Q202&amp;$B202,'PNC Exon. &amp; no Exon.'!$A:$AL,'P.N.C. x Comp. x Ramos'!H$66,0)</f>
        <v>748058.13</v>
      </c>
      <c r="I202" s="48">
        <f>VLOOKUP($Q202&amp;$B202,'PNC Exon. &amp; no Exon.'!$A:$AL,'P.N.C. x Comp. x Ramos'!I$66,0)</f>
        <v>3515.61</v>
      </c>
      <c r="J202" s="48">
        <f>VLOOKUP($Q202&amp;$B202,'PNC Exon. &amp; no Exon.'!$A:$AL,'P.N.C. x Comp. x Ramos'!J$66,0)</f>
        <v>5499.14</v>
      </c>
      <c r="K202" s="48">
        <f>VLOOKUP($Q202&amp;$B202,'PNC Exon. &amp; no Exon.'!$A:$AL,'P.N.C. x Comp. x Ramos'!K$66,0)</f>
        <v>64774227.409999996</v>
      </c>
      <c r="L202" s="48">
        <f>VLOOKUP($Q202&amp;$B202,'PNC Exon. &amp; no Exon.'!$A:$AL,'P.N.C. x Comp. x Ramos'!L$66,0)</f>
        <v>0</v>
      </c>
      <c r="M202" s="48">
        <f>VLOOKUP($Q202&amp;$B202,'PNC Exon. &amp; no Exon.'!$A:$AL,'P.N.C. x Comp. x Ramos'!M$66,0)</f>
        <v>29571.119999999999</v>
      </c>
      <c r="N202" s="48">
        <f>VLOOKUP($Q202&amp;$B202,'PNC Exon. &amp; no Exon.'!$A:$AL,'P.N.C. x Comp. x Ramos'!N$66,0)</f>
        <v>93256.65</v>
      </c>
      <c r="O202" s="57">
        <f t="shared" si="21"/>
        <v>0.65442657605671584</v>
      </c>
      <c r="Q202" s="137" t="s">
        <v>2</v>
      </c>
    </row>
    <row r="203" spans="1:108" s="16" customFormat="1" ht="15.95" customHeight="1" x14ac:dyDescent="0.4">
      <c r="A203" s="47">
        <f t="shared" si="19"/>
        <v>15</v>
      </c>
      <c r="B203" s="51" t="s">
        <v>116</v>
      </c>
      <c r="C203" s="59">
        <f t="shared" si="20"/>
        <v>63337704.669999994</v>
      </c>
      <c r="D203" s="48">
        <f>VLOOKUP($Q203&amp;$B203,'PNC Exon. &amp; no Exon.'!$A:$AL,'P.N.C. x Comp. x Ramos'!D$66,0)</f>
        <v>0</v>
      </c>
      <c r="E203" s="48">
        <f>VLOOKUP($Q203&amp;$B203,'PNC Exon. &amp; no Exon.'!$A:$AL,'P.N.C. x Comp. x Ramos'!E$66,0)</f>
        <v>6342.24</v>
      </c>
      <c r="F203" s="48">
        <f>VLOOKUP($Q203&amp;$B203,'PNC Exon. &amp; no Exon.'!$A:$AL,'P.N.C. x Comp. x Ramos'!F$66,0)</f>
        <v>0</v>
      </c>
      <c r="G203" s="48">
        <f>VLOOKUP($Q203&amp;$B203,'PNC Exon. &amp; no Exon.'!$A:$AL,'P.N.C. x Comp. x Ramos'!G$66,0)</f>
        <v>0</v>
      </c>
      <c r="H203" s="48">
        <f>VLOOKUP($Q203&amp;$B203,'PNC Exon. &amp; no Exon.'!$A:$AL,'P.N.C. x Comp. x Ramos'!H$66,0)</f>
        <v>182770.67</v>
      </c>
      <c r="I203" s="48">
        <f>VLOOKUP($Q203&amp;$B203,'PNC Exon. &amp; no Exon.'!$A:$AL,'P.N.C. x Comp. x Ramos'!I$66,0)</f>
        <v>0</v>
      </c>
      <c r="J203" s="48">
        <f>VLOOKUP($Q203&amp;$B203,'PNC Exon. &amp; no Exon.'!$A:$AL,'P.N.C. x Comp. x Ramos'!J$66,0)</f>
        <v>377908.67</v>
      </c>
      <c r="K203" s="48">
        <f>VLOOKUP($Q203&amp;$B203,'PNC Exon. &amp; no Exon.'!$A:$AL,'P.N.C. x Comp. x Ramos'!K$66,0)</f>
        <v>60331308.079999998</v>
      </c>
      <c r="L203" s="48">
        <f>VLOOKUP($Q203&amp;$B203,'PNC Exon. &amp; no Exon.'!$A:$AL,'P.N.C. x Comp. x Ramos'!L$66,0)</f>
        <v>0</v>
      </c>
      <c r="M203" s="48">
        <f>VLOOKUP($Q203&amp;$B203,'PNC Exon. &amp; no Exon.'!$A:$AL,'P.N.C. x Comp. x Ramos'!M$66,0)</f>
        <v>2295651.04</v>
      </c>
      <c r="N203" s="48">
        <f>VLOOKUP($Q203&amp;$B203,'PNC Exon. &amp; no Exon.'!$A:$AL,'P.N.C. x Comp. x Ramos'!N$66,0)</f>
        <v>143723.97</v>
      </c>
      <c r="O203" s="57">
        <f t="shared" si="21"/>
        <v>0.62333000246868531</v>
      </c>
      <c r="P203"/>
      <c r="Q203" s="137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47">
        <f t="shared" si="19"/>
        <v>16</v>
      </c>
      <c r="B204" s="51" t="s">
        <v>117</v>
      </c>
      <c r="C204" s="59">
        <f t="shared" si="20"/>
        <v>52306857.510000005</v>
      </c>
      <c r="D204" s="48">
        <f>VLOOKUP($Q204&amp;$B204,'PNC Exon. &amp; no Exon.'!$A:$AL,'P.N.C. x Comp. x Ramos'!D$66,0)</f>
        <v>0</v>
      </c>
      <c r="E204" s="48">
        <f>VLOOKUP($Q204&amp;$B204,'PNC Exon. &amp; no Exon.'!$A:$AL,'P.N.C. x Comp. x Ramos'!E$66,0)</f>
        <v>2299269.66</v>
      </c>
      <c r="F204" s="48">
        <f>VLOOKUP($Q204&amp;$B204,'PNC Exon. &amp; no Exon.'!$A:$AL,'P.N.C. x Comp. x Ramos'!F$66,0)</f>
        <v>0</v>
      </c>
      <c r="G204" s="48">
        <f>VLOOKUP($Q204&amp;$B204,'PNC Exon. &amp; no Exon.'!$A:$AL,'P.N.C. x Comp. x Ramos'!G$66,0)</f>
        <v>0</v>
      </c>
      <c r="H204" s="48">
        <f>VLOOKUP($Q204&amp;$B204,'PNC Exon. &amp; no Exon.'!$A:$AL,'P.N.C. x Comp. x Ramos'!H$66,0)</f>
        <v>0</v>
      </c>
      <c r="I204" s="48">
        <f>VLOOKUP($Q204&amp;$B204,'PNC Exon. &amp; no Exon.'!$A:$AL,'P.N.C. x Comp. x Ramos'!I$66,0)</f>
        <v>0</v>
      </c>
      <c r="J204" s="48">
        <f>VLOOKUP($Q204&amp;$B204,'PNC Exon. &amp; no Exon.'!$A:$AL,'P.N.C. x Comp. x Ramos'!J$66,0)</f>
        <v>0</v>
      </c>
      <c r="K204" s="48">
        <f>VLOOKUP($Q204&amp;$B204,'PNC Exon. &amp; no Exon.'!$A:$AL,'P.N.C. x Comp. x Ramos'!K$66,0)</f>
        <v>0</v>
      </c>
      <c r="L204" s="48">
        <f>VLOOKUP($Q204&amp;$B204,'PNC Exon. &amp; no Exon.'!$A:$AL,'P.N.C. x Comp. x Ramos'!L$66,0)</f>
        <v>49725959.149999999</v>
      </c>
      <c r="M204" s="48">
        <f>VLOOKUP($Q204&amp;$B204,'PNC Exon. &amp; no Exon.'!$A:$AL,'P.N.C. x Comp. x Ramos'!M$66,0)</f>
        <v>0</v>
      </c>
      <c r="N204" s="48">
        <f>VLOOKUP($Q204&amp;$B204,'PNC Exon. &amp; no Exon.'!$A:$AL,'P.N.C. x Comp. x Ramos'!N$66,0)</f>
        <v>281628.7</v>
      </c>
      <c r="O204" s="57">
        <f t="shared" si="21"/>
        <v>0.51477131655957553</v>
      </c>
      <c r="Q204" s="137" t="s">
        <v>2</v>
      </c>
    </row>
    <row r="205" spans="1:108" s="16" customFormat="1" ht="15.95" customHeight="1" x14ac:dyDescent="0.4">
      <c r="A205" s="47">
        <f t="shared" si="19"/>
        <v>17</v>
      </c>
      <c r="B205" s="51" t="s">
        <v>80</v>
      </c>
      <c r="C205" s="59">
        <f t="shared" si="20"/>
        <v>51610063.069999993</v>
      </c>
      <c r="D205" s="48">
        <f>VLOOKUP($Q205&amp;$B205,'PNC Exon. &amp; no Exon.'!$A:$AL,'P.N.C. x Comp. x Ramos'!D$66,0)</f>
        <v>0</v>
      </c>
      <c r="E205" s="48">
        <f>VLOOKUP($Q205&amp;$B205,'PNC Exon. &amp; no Exon.'!$A:$AL,'P.N.C. x Comp. x Ramos'!E$66,0)</f>
        <v>0</v>
      </c>
      <c r="F205" s="48">
        <f>VLOOKUP($Q205&amp;$B205,'PNC Exon. &amp; no Exon.'!$A:$AL,'P.N.C. x Comp. x Ramos'!F$66,0)</f>
        <v>0</v>
      </c>
      <c r="G205" s="48">
        <f>VLOOKUP($Q205&amp;$B205,'PNC Exon. &amp; no Exon.'!$A:$AL,'P.N.C. x Comp. x Ramos'!G$66,0)</f>
        <v>0</v>
      </c>
      <c r="H205" s="48">
        <f>VLOOKUP($Q205&amp;$B205,'PNC Exon. &amp; no Exon.'!$A:$AL,'P.N.C. x Comp. x Ramos'!H$66,0)</f>
        <v>3068.97</v>
      </c>
      <c r="I205" s="48">
        <f>VLOOKUP($Q205&amp;$B205,'PNC Exon. &amp; no Exon.'!$A:$AL,'P.N.C. x Comp. x Ramos'!I$66,0)</f>
        <v>0</v>
      </c>
      <c r="J205" s="48">
        <f>VLOOKUP($Q205&amp;$B205,'PNC Exon. &amp; no Exon.'!$A:$AL,'P.N.C. x Comp. x Ramos'!J$66,0)</f>
        <v>0</v>
      </c>
      <c r="K205" s="48">
        <f>VLOOKUP($Q205&amp;$B205,'PNC Exon. &amp; no Exon.'!$A:$AL,'P.N.C. x Comp. x Ramos'!K$66,0)</f>
        <v>51437856.159999996</v>
      </c>
      <c r="L205" s="48">
        <f>VLOOKUP($Q205&amp;$B205,'PNC Exon. &amp; no Exon.'!$A:$AL,'P.N.C. x Comp. x Ramos'!L$66,0)</f>
        <v>0</v>
      </c>
      <c r="M205" s="48">
        <f>VLOOKUP($Q205&amp;$B205,'PNC Exon. &amp; no Exon.'!$A:$AL,'P.N.C. x Comp. x Ramos'!M$66,0)</f>
        <v>169137.94</v>
      </c>
      <c r="N205" s="48">
        <f>VLOOKUP($Q205&amp;$B205,'PNC Exon. &amp; no Exon.'!$A:$AL,'P.N.C. x Comp. x Ramos'!N$66,0)</f>
        <v>0</v>
      </c>
      <c r="O205" s="57">
        <f t="shared" si="21"/>
        <v>0.50791390228685562</v>
      </c>
      <c r="Q205" s="137" t="s">
        <v>2</v>
      </c>
    </row>
    <row r="206" spans="1:108" ht="15.95" customHeight="1" x14ac:dyDescent="0.4">
      <c r="A206" s="47">
        <f t="shared" si="19"/>
        <v>18</v>
      </c>
      <c r="B206" s="51" t="s">
        <v>120</v>
      </c>
      <c r="C206" s="59">
        <f t="shared" si="20"/>
        <v>48118865.219999999</v>
      </c>
      <c r="D206" s="48">
        <f>VLOOKUP($Q206&amp;$B206,'PNC Exon. &amp; no Exon.'!$A:$AL,'P.N.C. x Comp. x Ramos'!D$66,0)</f>
        <v>0</v>
      </c>
      <c r="E206" s="48">
        <f>VLOOKUP($Q206&amp;$B206,'PNC Exon. &amp; no Exon.'!$A:$AL,'P.N.C. x Comp. x Ramos'!E$66,0)</f>
        <v>16824509.82</v>
      </c>
      <c r="F206" s="48">
        <f>VLOOKUP($Q206&amp;$B206,'PNC Exon. &amp; no Exon.'!$A:$AL,'P.N.C. x Comp. x Ramos'!F$66,0)</f>
        <v>0</v>
      </c>
      <c r="G206" s="48">
        <f>VLOOKUP($Q206&amp;$B206,'PNC Exon. &amp; no Exon.'!$A:$AL,'P.N.C. x Comp. x Ramos'!G$66,0)</f>
        <v>0</v>
      </c>
      <c r="H206" s="48">
        <f>VLOOKUP($Q206&amp;$B206,'PNC Exon. &amp; no Exon.'!$A:$AL,'P.N.C. x Comp. x Ramos'!H$66,0)</f>
        <v>4591141.5</v>
      </c>
      <c r="I206" s="48">
        <f>VLOOKUP($Q206&amp;$B206,'PNC Exon. &amp; no Exon.'!$A:$AL,'P.N.C. x Comp. x Ramos'!I$66,0)</f>
        <v>0</v>
      </c>
      <c r="J206" s="48">
        <f>VLOOKUP($Q206&amp;$B206,'PNC Exon. &amp; no Exon.'!$A:$AL,'P.N.C. x Comp. x Ramos'!J$66,0)</f>
        <v>11767.22</v>
      </c>
      <c r="K206" s="48">
        <f>VLOOKUP($Q206&amp;$B206,'PNC Exon. &amp; no Exon.'!$A:$AL,'P.N.C. x Comp. x Ramos'!K$66,0)</f>
        <v>25631846.18</v>
      </c>
      <c r="L206" s="48">
        <f>VLOOKUP($Q206&amp;$B206,'PNC Exon. &amp; no Exon.'!$A:$AL,'P.N.C. x Comp. x Ramos'!L$66,0)</f>
        <v>0</v>
      </c>
      <c r="M206" s="48">
        <f>VLOOKUP($Q206&amp;$B206,'PNC Exon. &amp; no Exon.'!$A:$AL,'P.N.C. x Comp. x Ramos'!M$66,0)</f>
        <v>394120.52</v>
      </c>
      <c r="N206" s="48">
        <f>VLOOKUP($Q206&amp;$B206,'PNC Exon. &amp; no Exon.'!$A:$AL,'P.N.C. x Comp. x Ramos'!N$66,0)</f>
        <v>665479.98</v>
      </c>
      <c r="O206" s="57">
        <f t="shared" si="21"/>
        <v>0.47355572060349083</v>
      </c>
      <c r="P206" s="21"/>
      <c r="Q206" s="137" t="s">
        <v>2</v>
      </c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</row>
    <row r="207" spans="1:108" s="16" customFormat="1" ht="15.95" customHeight="1" x14ac:dyDescent="0.4">
      <c r="A207" s="47">
        <f t="shared" si="19"/>
        <v>19</v>
      </c>
      <c r="B207" s="51" t="s">
        <v>121</v>
      </c>
      <c r="C207" s="59">
        <f t="shared" si="20"/>
        <v>44459701.389999993</v>
      </c>
      <c r="D207" s="48">
        <f>VLOOKUP($Q207&amp;$B207,'PNC Exon. &amp; no Exon.'!$A:$AL,'P.N.C. x Comp. x Ramos'!D$66,0)</f>
        <v>7880</v>
      </c>
      <c r="E207" s="48">
        <f>VLOOKUP($Q207&amp;$B207,'PNC Exon. &amp; no Exon.'!$A:$AL,'P.N.C. x Comp. x Ramos'!E$66,0)</f>
        <v>15547962.949999999</v>
      </c>
      <c r="F207" s="48">
        <f>VLOOKUP($Q207&amp;$B207,'PNC Exon. &amp; no Exon.'!$A:$AL,'P.N.C. x Comp. x Ramos'!F$66,0)</f>
        <v>3584249.75</v>
      </c>
      <c r="G207" s="48">
        <f>VLOOKUP($Q207&amp;$B207,'PNC Exon. &amp; no Exon.'!$A:$AL,'P.N.C. x Comp. x Ramos'!G$66,0)</f>
        <v>3476.27</v>
      </c>
      <c r="H207" s="48">
        <f>VLOOKUP($Q207&amp;$B207,'PNC Exon. &amp; no Exon.'!$A:$AL,'P.N.C. x Comp. x Ramos'!H$66,0)</f>
        <v>2527648.94</v>
      </c>
      <c r="I207" s="48">
        <f>VLOOKUP($Q207&amp;$B207,'PNC Exon. &amp; no Exon.'!$A:$AL,'P.N.C. x Comp. x Ramos'!I$66,0)</f>
        <v>118218.79</v>
      </c>
      <c r="J207" s="48">
        <f>VLOOKUP($Q207&amp;$B207,'PNC Exon. &amp; no Exon.'!$A:$AL,'P.N.C. x Comp. x Ramos'!J$66,0)</f>
        <v>61246.99</v>
      </c>
      <c r="K207" s="48">
        <f>VLOOKUP($Q207&amp;$B207,'PNC Exon. &amp; no Exon.'!$A:$AL,'P.N.C. x Comp. x Ramos'!K$66,0)</f>
        <v>18385148.41</v>
      </c>
      <c r="L207" s="48">
        <f>VLOOKUP($Q207&amp;$B207,'PNC Exon. &amp; no Exon.'!$A:$AL,'P.N.C. x Comp. x Ramos'!L$66,0)</f>
        <v>0</v>
      </c>
      <c r="M207" s="48">
        <f>VLOOKUP($Q207&amp;$B207,'PNC Exon. &amp; no Exon.'!$A:$AL,'P.N.C. x Comp. x Ramos'!M$66,0)</f>
        <v>2864490.08</v>
      </c>
      <c r="N207" s="48">
        <f>VLOOKUP($Q207&amp;$B207,'PNC Exon. &amp; no Exon.'!$A:$AL,'P.N.C. x Comp. x Ramos'!N$66,0)</f>
        <v>1359379.2100000002</v>
      </c>
      <c r="O207" s="57">
        <f t="shared" si="21"/>
        <v>0.43754452299109042</v>
      </c>
      <c r="P207"/>
      <c r="Q207" s="137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47">
        <f t="shared" si="19"/>
        <v>20</v>
      </c>
      <c r="B208" s="51" t="s">
        <v>78</v>
      </c>
      <c r="C208" s="59">
        <f t="shared" si="20"/>
        <v>39097556.100000001</v>
      </c>
      <c r="D208" s="48">
        <f>VLOOKUP($Q208&amp;$B208,'PNC Exon. &amp; no Exon.'!$A:$AL,'P.N.C. x Comp. x Ramos'!D$66,0)</f>
        <v>4508.62</v>
      </c>
      <c r="E208" s="48">
        <f>VLOOKUP($Q208&amp;$B208,'PNC Exon. &amp; no Exon.'!$A:$AL,'P.N.C. x Comp. x Ramos'!E$66,0)</f>
        <v>5669563.9699999997</v>
      </c>
      <c r="F208" s="48">
        <f>VLOOKUP($Q208&amp;$B208,'PNC Exon. &amp; no Exon.'!$A:$AL,'P.N.C. x Comp. x Ramos'!F$66,0)</f>
        <v>0</v>
      </c>
      <c r="G208" s="48">
        <f>VLOOKUP($Q208&amp;$B208,'PNC Exon. &amp; no Exon.'!$A:$AL,'P.N.C. x Comp. x Ramos'!G$66,0)</f>
        <v>0</v>
      </c>
      <c r="H208" s="48">
        <f>VLOOKUP($Q208&amp;$B208,'PNC Exon. &amp; no Exon.'!$A:$AL,'P.N.C. x Comp. x Ramos'!H$66,0)</f>
        <v>3966663.14</v>
      </c>
      <c r="I208" s="48">
        <f>VLOOKUP($Q208&amp;$B208,'PNC Exon. &amp; no Exon.'!$A:$AL,'P.N.C. x Comp. x Ramos'!I$66,0)</f>
        <v>67892.13</v>
      </c>
      <c r="J208" s="48">
        <f>VLOOKUP($Q208&amp;$B208,'PNC Exon. &amp; no Exon.'!$A:$AL,'P.N.C. x Comp. x Ramos'!J$66,0)</f>
        <v>2761.91</v>
      </c>
      <c r="K208" s="48">
        <f>VLOOKUP($Q208&amp;$B208,'PNC Exon. &amp; no Exon.'!$A:$AL,'P.N.C. x Comp. x Ramos'!K$66,0)</f>
        <v>23674220.890000001</v>
      </c>
      <c r="L208" s="48">
        <f>VLOOKUP($Q208&amp;$B208,'PNC Exon. &amp; no Exon.'!$A:$AL,'P.N.C. x Comp. x Ramos'!L$66,0)</f>
        <v>0</v>
      </c>
      <c r="M208" s="48">
        <f>VLOOKUP($Q208&amp;$B208,'PNC Exon. &amp; no Exon.'!$A:$AL,'P.N.C. x Comp. x Ramos'!M$66,0)</f>
        <v>1420955.83</v>
      </c>
      <c r="N208" s="48">
        <f>VLOOKUP($Q208&amp;$B208,'PNC Exon. &amp; no Exon.'!$A:$AL,'P.N.C. x Comp. x Ramos'!N$66,0)</f>
        <v>4290989.6100000003</v>
      </c>
      <c r="O208" s="57">
        <f t="shared" si="21"/>
        <v>0.38477364892377885</v>
      </c>
      <c r="Q208" s="137" t="s">
        <v>2</v>
      </c>
    </row>
    <row r="209" spans="1:17" ht="15.95" customHeight="1" x14ac:dyDescent="0.4">
      <c r="A209" s="47">
        <f t="shared" si="19"/>
        <v>21</v>
      </c>
      <c r="B209" s="50" t="s">
        <v>123</v>
      </c>
      <c r="C209" s="59">
        <f t="shared" si="20"/>
        <v>35596591.780000001</v>
      </c>
      <c r="D209" s="48">
        <f>VLOOKUP($Q209&amp;$B209,'PNC Exon. &amp; no Exon.'!$A:$AL,'P.N.C. x Comp. x Ramos'!D$66,0)</f>
        <v>0</v>
      </c>
      <c r="E209" s="48">
        <f>VLOOKUP($Q209&amp;$B209,'PNC Exon. &amp; no Exon.'!$A:$AL,'P.N.C. x Comp. x Ramos'!E$66,0)</f>
        <v>0</v>
      </c>
      <c r="F209" s="48">
        <f>VLOOKUP($Q209&amp;$B209,'PNC Exon. &amp; no Exon.'!$A:$AL,'P.N.C. x Comp. x Ramos'!F$66,0)</f>
        <v>35596591.780000001</v>
      </c>
      <c r="G209" s="48">
        <f>VLOOKUP($Q209&amp;$B209,'PNC Exon. &amp; no Exon.'!$A:$AL,'P.N.C. x Comp. x Ramos'!G$66,0)</f>
        <v>0</v>
      </c>
      <c r="H209" s="48">
        <f>VLOOKUP($Q209&amp;$B209,'PNC Exon. &amp; no Exon.'!$A:$AL,'P.N.C. x Comp. x Ramos'!H$66,0)</f>
        <v>0</v>
      </c>
      <c r="I209" s="48">
        <f>VLOOKUP($Q209&amp;$B209,'PNC Exon. &amp; no Exon.'!$A:$AL,'P.N.C. x Comp. x Ramos'!I$66,0)</f>
        <v>0</v>
      </c>
      <c r="J209" s="48">
        <f>VLOOKUP($Q209&amp;$B209,'PNC Exon. &amp; no Exon.'!$A:$AL,'P.N.C. x Comp. x Ramos'!J$66,0)</f>
        <v>0</v>
      </c>
      <c r="K209" s="48">
        <f>VLOOKUP($Q209&amp;$B209,'PNC Exon. &amp; no Exon.'!$A:$AL,'P.N.C. x Comp. x Ramos'!K$66,0)</f>
        <v>0</v>
      </c>
      <c r="L209" s="48">
        <f>VLOOKUP($Q209&amp;$B209,'PNC Exon. &amp; no Exon.'!$A:$AL,'P.N.C. x Comp. x Ramos'!L$66,0)</f>
        <v>0</v>
      </c>
      <c r="M209" s="48">
        <f>VLOOKUP($Q209&amp;$B209,'PNC Exon. &amp; no Exon.'!$A:$AL,'P.N.C. x Comp. x Ramos'!M$66,0)</f>
        <v>0</v>
      </c>
      <c r="N209" s="48">
        <f>VLOOKUP($Q209&amp;$B209,'PNC Exon. &amp; no Exon.'!$A:$AL,'P.N.C. x Comp. x Ramos'!N$66,0)</f>
        <v>0</v>
      </c>
      <c r="O209" s="57">
        <f t="shared" si="21"/>
        <v>0.35031935176226503</v>
      </c>
      <c r="Q209" s="137" t="s">
        <v>2</v>
      </c>
    </row>
    <row r="210" spans="1:17" ht="15.95" customHeight="1" x14ac:dyDescent="0.4">
      <c r="A210" s="47">
        <f t="shared" si="19"/>
        <v>22</v>
      </c>
      <c r="B210" s="51" t="s">
        <v>122</v>
      </c>
      <c r="C210" s="59">
        <f t="shared" si="20"/>
        <v>34691537.950000003</v>
      </c>
      <c r="D210" s="48">
        <f>VLOOKUP($Q210&amp;$B210,'PNC Exon. &amp; no Exon.'!$A:$AL,'P.N.C. x Comp. x Ramos'!D$66,0)</f>
        <v>0</v>
      </c>
      <c r="E210" s="48">
        <f>VLOOKUP($Q210&amp;$B210,'PNC Exon. &amp; no Exon.'!$A:$AL,'P.N.C. x Comp. x Ramos'!E$66,0)</f>
        <v>32988620.32</v>
      </c>
      <c r="F210" s="48">
        <f>VLOOKUP($Q210&amp;$B210,'PNC Exon. &amp; no Exon.'!$A:$AL,'P.N.C. x Comp. x Ramos'!F$66,0)</f>
        <v>0</v>
      </c>
      <c r="G210" s="48">
        <f>VLOOKUP($Q210&amp;$B210,'PNC Exon. &amp; no Exon.'!$A:$AL,'P.N.C. x Comp. x Ramos'!G$66,0)</f>
        <v>0</v>
      </c>
      <c r="H210" s="48">
        <f>VLOOKUP($Q210&amp;$B210,'PNC Exon. &amp; no Exon.'!$A:$AL,'P.N.C. x Comp. x Ramos'!H$66,0)</f>
        <v>0</v>
      </c>
      <c r="I210" s="48">
        <f>VLOOKUP($Q210&amp;$B210,'PNC Exon. &amp; no Exon.'!$A:$AL,'P.N.C. x Comp. x Ramos'!I$66,0)</f>
        <v>0</v>
      </c>
      <c r="J210" s="48">
        <f>VLOOKUP($Q210&amp;$B210,'PNC Exon. &amp; no Exon.'!$A:$AL,'P.N.C. x Comp. x Ramos'!J$66,0)</f>
        <v>0</v>
      </c>
      <c r="K210" s="48">
        <f>VLOOKUP($Q210&amp;$B210,'PNC Exon. &amp; no Exon.'!$A:$AL,'P.N.C. x Comp. x Ramos'!K$66,0)</f>
        <v>0</v>
      </c>
      <c r="L210" s="48">
        <f>VLOOKUP($Q210&amp;$B210,'PNC Exon. &amp; no Exon.'!$A:$AL,'P.N.C. x Comp. x Ramos'!L$66,0)</f>
        <v>0</v>
      </c>
      <c r="M210" s="48">
        <f>VLOOKUP($Q210&amp;$B210,'PNC Exon. &amp; no Exon.'!$A:$AL,'P.N.C. x Comp. x Ramos'!M$66,0)</f>
        <v>1702917.63</v>
      </c>
      <c r="N210" s="48">
        <f>VLOOKUP($Q210&amp;$B210,'PNC Exon. &amp; no Exon.'!$A:$AL,'P.N.C. x Comp. x Ramos'!N$66,0)</f>
        <v>0</v>
      </c>
      <c r="O210" s="57">
        <f t="shared" si="21"/>
        <v>0.3414123790668146</v>
      </c>
      <c r="Q210" s="137" t="s">
        <v>2</v>
      </c>
    </row>
    <row r="211" spans="1:17" ht="15.95" customHeight="1" x14ac:dyDescent="0.4">
      <c r="A211" s="47">
        <f t="shared" si="19"/>
        <v>23</v>
      </c>
      <c r="B211" s="51" t="s">
        <v>87</v>
      </c>
      <c r="C211" s="59">
        <f t="shared" si="20"/>
        <v>33887259.530000001</v>
      </c>
      <c r="D211" s="48">
        <f>VLOOKUP($Q211&amp;$B211,'PNC Exon. &amp; no Exon.'!$A:$AL,'P.N.C. x Comp. x Ramos'!D$66,0)</f>
        <v>0</v>
      </c>
      <c r="E211" s="48">
        <f>VLOOKUP($Q211&amp;$B211,'PNC Exon. &amp; no Exon.'!$A:$AL,'P.N.C. x Comp. x Ramos'!E$66,0)</f>
        <v>321113.59000000003</v>
      </c>
      <c r="F211" s="48">
        <f>VLOOKUP($Q211&amp;$B211,'PNC Exon. &amp; no Exon.'!$A:$AL,'P.N.C. x Comp. x Ramos'!F$66,0)</f>
        <v>33566145.939999998</v>
      </c>
      <c r="G211" s="48">
        <f>VLOOKUP($Q211&amp;$B211,'PNC Exon. &amp; no Exon.'!$A:$AL,'P.N.C. x Comp. x Ramos'!G$66,0)</f>
        <v>0</v>
      </c>
      <c r="H211" s="48">
        <f>VLOOKUP($Q211&amp;$B211,'PNC Exon. &amp; no Exon.'!$A:$AL,'P.N.C. x Comp. x Ramos'!H$66,0)</f>
        <v>0</v>
      </c>
      <c r="I211" s="48">
        <f>VLOOKUP($Q211&amp;$B211,'PNC Exon. &amp; no Exon.'!$A:$AL,'P.N.C. x Comp. x Ramos'!I$66,0)</f>
        <v>0</v>
      </c>
      <c r="J211" s="48">
        <f>VLOOKUP($Q211&amp;$B211,'PNC Exon. &amp; no Exon.'!$A:$AL,'P.N.C. x Comp. x Ramos'!J$66,0)</f>
        <v>0</v>
      </c>
      <c r="K211" s="48">
        <f>VLOOKUP($Q211&amp;$B211,'PNC Exon. &amp; no Exon.'!$A:$AL,'P.N.C. x Comp. x Ramos'!K$66,0)</f>
        <v>0</v>
      </c>
      <c r="L211" s="48">
        <f>VLOOKUP($Q211&amp;$B211,'PNC Exon. &amp; no Exon.'!$A:$AL,'P.N.C. x Comp. x Ramos'!L$66,0)</f>
        <v>0</v>
      </c>
      <c r="M211" s="48">
        <f>VLOOKUP($Q211&amp;$B211,'PNC Exon. &amp; no Exon.'!$A:$AL,'P.N.C. x Comp. x Ramos'!M$66,0)</f>
        <v>0</v>
      </c>
      <c r="N211" s="48">
        <f>VLOOKUP($Q211&amp;$B211,'PNC Exon. &amp; no Exon.'!$A:$AL,'P.N.C. x Comp. x Ramos'!N$66,0)</f>
        <v>0</v>
      </c>
      <c r="O211" s="57">
        <f t="shared" si="21"/>
        <v>0.33349717481152735</v>
      </c>
      <c r="Q211" s="137" t="s">
        <v>2</v>
      </c>
    </row>
    <row r="212" spans="1:17" ht="15.95" customHeight="1" x14ac:dyDescent="0.4">
      <c r="A212" s="47">
        <f t="shared" si="19"/>
        <v>24</v>
      </c>
      <c r="B212" s="51" t="s">
        <v>125</v>
      </c>
      <c r="C212" s="59">
        <f t="shared" si="20"/>
        <v>30527489.690000001</v>
      </c>
      <c r="D212" s="48">
        <f>VLOOKUP($Q212&amp;$B212,'PNC Exon. &amp; no Exon.'!$A:$AL,'P.N.C. x Comp. x Ramos'!D$66,0)</f>
        <v>0</v>
      </c>
      <c r="E212" s="48">
        <f>VLOOKUP($Q212&amp;$B212,'PNC Exon. &amp; no Exon.'!$A:$AL,'P.N.C. x Comp. x Ramos'!E$66,0)</f>
        <v>343963.17</v>
      </c>
      <c r="F212" s="48">
        <f>VLOOKUP($Q212&amp;$B212,'PNC Exon. &amp; no Exon.'!$A:$AL,'P.N.C. x Comp. x Ramos'!F$66,0)</f>
        <v>0</v>
      </c>
      <c r="G212" s="48">
        <f>VLOOKUP($Q212&amp;$B212,'PNC Exon. &amp; no Exon.'!$A:$AL,'P.N.C. x Comp. x Ramos'!G$66,0)</f>
        <v>28027.02</v>
      </c>
      <c r="H212" s="48">
        <f>VLOOKUP($Q212&amp;$B212,'PNC Exon. &amp; no Exon.'!$A:$AL,'P.N.C. x Comp. x Ramos'!H$66,0)</f>
        <v>428609.33</v>
      </c>
      <c r="I212" s="48">
        <f>VLOOKUP($Q212&amp;$B212,'PNC Exon. &amp; no Exon.'!$A:$AL,'P.N.C. x Comp. x Ramos'!I$66,0)</f>
        <v>202748.68</v>
      </c>
      <c r="J212" s="48">
        <f>VLOOKUP($Q212&amp;$B212,'PNC Exon. &amp; no Exon.'!$A:$AL,'P.N.C. x Comp. x Ramos'!J$66,0)</f>
        <v>178869.04</v>
      </c>
      <c r="K212" s="48">
        <f>VLOOKUP($Q212&amp;$B212,'PNC Exon. &amp; no Exon.'!$A:$AL,'P.N.C. x Comp. x Ramos'!K$66,0)</f>
        <v>26521273.690000001</v>
      </c>
      <c r="L212" s="48">
        <f>VLOOKUP($Q212&amp;$B212,'PNC Exon. &amp; no Exon.'!$A:$AL,'P.N.C. x Comp. x Ramos'!L$66,0)</f>
        <v>0</v>
      </c>
      <c r="M212" s="48">
        <f>VLOOKUP($Q212&amp;$B212,'PNC Exon. &amp; no Exon.'!$A:$AL,'P.N.C. x Comp. x Ramos'!M$66,0)</f>
        <v>2272571.2799999998</v>
      </c>
      <c r="N212" s="48">
        <f>VLOOKUP($Q212&amp;$B212,'PNC Exon. &amp; no Exon.'!$A:$AL,'P.N.C. x Comp. x Ramos'!N$66,0)</f>
        <v>551427.48</v>
      </c>
      <c r="O212" s="57">
        <f t="shared" si="21"/>
        <v>0.3004324252508544</v>
      </c>
      <c r="Q212" s="137" t="s">
        <v>2</v>
      </c>
    </row>
    <row r="213" spans="1:17" ht="15.95" customHeight="1" x14ac:dyDescent="0.4">
      <c r="A213" s="47">
        <f t="shared" si="19"/>
        <v>25</v>
      </c>
      <c r="B213" s="51" t="s">
        <v>124</v>
      </c>
      <c r="C213" s="59">
        <f t="shared" si="20"/>
        <v>26315036.439999998</v>
      </c>
      <c r="D213" s="48">
        <f>VLOOKUP($Q213&amp;$B213,'PNC Exon. &amp; no Exon.'!$A:$AL,'P.N.C. x Comp. x Ramos'!D$66,0)</f>
        <v>0</v>
      </c>
      <c r="E213" s="48">
        <f>VLOOKUP($Q213&amp;$B213,'PNC Exon. &amp; no Exon.'!$A:$AL,'P.N.C. x Comp. x Ramos'!E$66,0)</f>
        <v>2248482.4900000002</v>
      </c>
      <c r="F213" s="48">
        <f>VLOOKUP($Q213&amp;$B213,'PNC Exon. &amp; no Exon.'!$A:$AL,'P.N.C. x Comp. x Ramos'!F$66,0)</f>
        <v>858370</v>
      </c>
      <c r="G213" s="48">
        <f>VLOOKUP($Q213&amp;$B213,'PNC Exon. &amp; no Exon.'!$A:$AL,'P.N.C. x Comp. x Ramos'!G$66,0)</f>
        <v>36917</v>
      </c>
      <c r="H213" s="48">
        <f>VLOOKUP($Q213&amp;$B213,'PNC Exon. &amp; no Exon.'!$A:$AL,'P.N.C. x Comp. x Ramos'!H$66,0)</f>
        <v>2551412.36</v>
      </c>
      <c r="I213" s="48">
        <f>VLOOKUP($Q213&amp;$B213,'PNC Exon. &amp; no Exon.'!$A:$AL,'P.N.C. x Comp. x Ramos'!I$66,0)</f>
        <v>308216.71999999997</v>
      </c>
      <c r="J213" s="48">
        <f>VLOOKUP($Q213&amp;$B213,'PNC Exon. &amp; no Exon.'!$A:$AL,'P.N.C. x Comp. x Ramos'!J$66,0)</f>
        <v>212246.88</v>
      </c>
      <c r="K213" s="48">
        <f>VLOOKUP($Q213&amp;$B213,'PNC Exon. &amp; no Exon.'!$A:$AL,'P.N.C. x Comp. x Ramos'!K$66,0)</f>
        <v>7861378.9699999997</v>
      </c>
      <c r="L213" s="48">
        <f>VLOOKUP($Q213&amp;$B213,'PNC Exon. &amp; no Exon.'!$A:$AL,'P.N.C. x Comp. x Ramos'!L$66,0)</f>
        <v>0</v>
      </c>
      <c r="M213" s="48">
        <f>VLOOKUP($Q213&amp;$B213,'PNC Exon. &amp; no Exon.'!$A:$AL,'P.N.C. x Comp. x Ramos'!M$66,0)</f>
        <v>9792088.9299999997</v>
      </c>
      <c r="N213" s="48">
        <f>VLOOKUP($Q213&amp;$B213,'PNC Exon. &amp; no Exon.'!$A:$AL,'P.N.C. x Comp. x Ramos'!N$66,0)</f>
        <v>2445923.09</v>
      </c>
      <c r="O213" s="57">
        <f t="shared" si="21"/>
        <v>0.25897609985348946</v>
      </c>
      <c r="Q213" s="137" t="s">
        <v>2</v>
      </c>
    </row>
    <row r="214" spans="1:17" ht="15.95" customHeight="1" x14ac:dyDescent="0.4">
      <c r="A214" s="47">
        <f t="shared" si="19"/>
        <v>26</v>
      </c>
      <c r="B214" s="51" t="s">
        <v>126</v>
      </c>
      <c r="C214" s="59">
        <f t="shared" si="20"/>
        <v>18925468.880000003</v>
      </c>
      <c r="D214" s="48">
        <f>VLOOKUP($Q214&amp;$B214,'PNC Exon. &amp; no Exon.'!$A:$AL,'P.N.C. x Comp. x Ramos'!D$66,0)</f>
        <v>0</v>
      </c>
      <c r="E214" s="48">
        <f>VLOOKUP($Q214&amp;$B214,'PNC Exon. &amp; no Exon.'!$A:$AL,'P.N.C. x Comp. x Ramos'!E$66,0)</f>
        <v>11186427.060000001</v>
      </c>
      <c r="F214" s="48">
        <f>VLOOKUP($Q214&amp;$B214,'PNC Exon. &amp; no Exon.'!$A:$AL,'P.N.C. x Comp. x Ramos'!F$66,0)</f>
        <v>0</v>
      </c>
      <c r="G214" s="48">
        <f>VLOOKUP($Q214&amp;$B214,'PNC Exon. &amp; no Exon.'!$A:$AL,'P.N.C. x Comp. x Ramos'!G$66,0)</f>
        <v>0</v>
      </c>
      <c r="H214" s="48">
        <f>VLOOKUP($Q214&amp;$B214,'PNC Exon. &amp; no Exon.'!$A:$AL,'P.N.C. x Comp. x Ramos'!H$66,0)</f>
        <v>3410734.76</v>
      </c>
      <c r="I214" s="48">
        <f>VLOOKUP($Q214&amp;$B214,'PNC Exon. &amp; no Exon.'!$A:$AL,'P.N.C. x Comp. x Ramos'!I$66,0)</f>
        <v>0</v>
      </c>
      <c r="J214" s="48">
        <f>VLOOKUP($Q214&amp;$B214,'PNC Exon. &amp; no Exon.'!$A:$AL,'P.N.C. x Comp. x Ramos'!J$66,0)</f>
        <v>1848.51</v>
      </c>
      <c r="K214" s="48">
        <f>VLOOKUP($Q214&amp;$B214,'PNC Exon. &amp; no Exon.'!$A:$AL,'P.N.C. x Comp. x Ramos'!K$66,0)</f>
        <v>4462.93</v>
      </c>
      <c r="L214" s="48">
        <f>VLOOKUP($Q214&amp;$B214,'PNC Exon. &amp; no Exon.'!$A:$AL,'P.N.C. x Comp. x Ramos'!L$66,0)</f>
        <v>0</v>
      </c>
      <c r="M214" s="48">
        <f>VLOOKUP($Q214&amp;$B214,'PNC Exon. &amp; no Exon.'!$A:$AL,'P.N.C. x Comp. x Ramos'!M$66,0)</f>
        <v>83217.959999999992</v>
      </c>
      <c r="N214" s="48">
        <f>VLOOKUP($Q214&amp;$B214,'PNC Exon. &amp; no Exon.'!$A:$AL,'P.N.C. x Comp. x Ramos'!N$66,0)</f>
        <v>4238777.66</v>
      </c>
      <c r="O214" s="57">
        <f t="shared" si="21"/>
        <v>0.18625260617123385</v>
      </c>
      <c r="Q214" s="137" t="s">
        <v>2</v>
      </c>
    </row>
    <row r="215" spans="1:17" ht="15.95" customHeight="1" x14ac:dyDescent="0.4">
      <c r="A215" s="47">
        <f t="shared" si="19"/>
        <v>27</v>
      </c>
      <c r="B215" s="51" t="s">
        <v>109</v>
      </c>
      <c r="C215" s="59">
        <f t="shared" si="20"/>
        <v>18880759.469999999</v>
      </c>
      <c r="D215" s="48">
        <f>VLOOKUP($Q215&amp;$B215,'PNC Exon. &amp; no Exon.'!$A:$AL,'P.N.C. x Comp. x Ramos'!D$66,0)</f>
        <v>104926.68</v>
      </c>
      <c r="E215" s="48">
        <f>VLOOKUP($Q215&amp;$B215,'PNC Exon. &amp; no Exon.'!$A:$AL,'P.N.C. x Comp. x Ramos'!E$66,0)</f>
        <v>513741.4</v>
      </c>
      <c r="F215" s="48">
        <f>VLOOKUP($Q215&amp;$B215,'PNC Exon. &amp; no Exon.'!$A:$AL,'P.N.C. x Comp. x Ramos'!F$66,0)</f>
        <v>2500000</v>
      </c>
      <c r="G215" s="48">
        <f>VLOOKUP($Q215&amp;$B215,'PNC Exon. &amp; no Exon.'!$A:$AL,'P.N.C. x Comp. x Ramos'!G$66,0)</f>
        <v>0</v>
      </c>
      <c r="H215" s="48">
        <f>VLOOKUP($Q215&amp;$B215,'PNC Exon. &amp; no Exon.'!$A:$AL,'P.N.C. x Comp. x Ramos'!H$66,0)</f>
        <v>403232.76</v>
      </c>
      <c r="I215" s="48">
        <f>VLOOKUP($Q215&amp;$B215,'PNC Exon. &amp; no Exon.'!$A:$AL,'P.N.C. x Comp. x Ramos'!I$66,0)</f>
        <v>0</v>
      </c>
      <c r="J215" s="48">
        <f>VLOOKUP($Q215&amp;$B215,'PNC Exon. &amp; no Exon.'!$A:$AL,'P.N.C. x Comp. x Ramos'!J$66,0)</f>
        <v>0</v>
      </c>
      <c r="K215" s="48">
        <f>VLOOKUP($Q215&amp;$B215,'PNC Exon. &amp; no Exon.'!$A:$AL,'P.N.C. x Comp. x Ramos'!K$66,0)</f>
        <v>13566900.279999999</v>
      </c>
      <c r="L215" s="48">
        <f>VLOOKUP($Q215&amp;$B215,'PNC Exon. &amp; no Exon.'!$A:$AL,'P.N.C. x Comp. x Ramos'!L$66,0)</f>
        <v>0</v>
      </c>
      <c r="M215" s="48">
        <f>VLOOKUP($Q215&amp;$B215,'PNC Exon. &amp; no Exon.'!$A:$AL,'P.N.C. x Comp. x Ramos'!M$66,0)</f>
        <v>1780517.16</v>
      </c>
      <c r="N215" s="48">
        <f>VLOOKUP($Q215&amp;$B215,'PNC Exon. &amp; no Exon.'!$A:$AL,'P.N.C. x Comp. x Ramos'!N$66,0)</f>
        <v>11441.19</v>
      </c>
      <c r="O215" s="57">
        <f t="shared" si="21"/>
        <v>0.18581260417256851</v>
      </c>
      <c r="Q215" s="137" t="s">
        <v>2</v>
      </c>
    </row>
    <row r="216" spans="1:17" ht="15.95" customHeight="1" x14ac:dyDescent="0.4">
      <c r="A216" s="47">
        <f t="shared" si="19"/>
        <v>28</v>
      </c>
      <c r="B216" s="51" t="s">
        <v>128</v>
      </c>
      <c r="C216" s="59">
        <f t="shared" si="20"/>
        <v>10285012.549999999</v>
      </c>
      <c r="D216" s="48">
        <f>VLOOKUP($Q216&amp;$B216,'PNC Exon. &amp; no Exon.'!$A:$AL,'P.N.C. x Comp. x Ramos'!D$66,0)</f>
        <v>0</v>
      </c>
      <c r="E216" s="48">
        <f>VLOOKUP($Q216&amp;$B216,'PNC Exon. &amp; no Exon.'!$A:$AL,'P.N.C. x Comp. x Ramos'!E$66,0)</f>
        <v>43458.68</v>
      </c>
      <c r="F216" s="48">
        <f>VLOOKUP($Q216&amp;$B216,'PNC Exon. &amp; no Exon.'!$A:$AL,'P.N.C. x Comp. x Ramos'!F$66,0)</f>
        <v>10134242.029999999</v>
      </c>
      <c r="G216" s="48">
        <f>VLOOKUP($Q216&amp;$B216,'PNC Exon. &amp; no Exon.'!$A:$AL,'P.N.C. x Comp. x Ramos'!G$66,0)</f>
        <v>61540.11</v>
      </c>
      <c r="H216" s="48">
        <f>VLOOKUP($Q216&amp;$B216,'PNC Exon. &amp; no Exon.'!$A:$AL,'P.N.C. x Comp. x Ramos'!H$66,0)</f>
        <v>0</v>
      </c>
      <c r="I216" s="48">
        <f>VLOOKUP($Q216&amp;$B216,'PNC Exon. &amp; no Exon.'!$A:$AL,'P.N.C. x Comp. x Ramos'!I$66,0)</f>
        <v>0</v>
      </c>
      <c r="J216" s="48">
        <f>VLOOKUP($Q216&amp;$B216,'PNC Exon. &amp; no Exon.'!$A:$AL,'P.N.C. x Comp. x Ramos'!J$66,0)</f>
        <v>0</v>
      </c>
      <c r="K216" s="48">
        <f>VLOOKUP($Q216&amp;$B216,'PNC Exon. &amp; no Exon.'!$A:$AL,'P.N.C. x Comp. x Ramos'!K$66,0)</f>
        <v>0</v>
      </c>
      <c r="L216" s="48">
        <f>VLOOKUP($Q216&amp;$B216,'PNC Exon. &amp; no Exon.'!$A:$AL,'P.N.C. x Comp. x Ramos'!L$66,0)</f>
        <v>0</v>
      </c>
      <c r="M216" s="48">
        <f>VLOOKUP($Q216&amp;$B216,'PNC Exon. &amp; no Exon.'!$A:$AL,'P.N.C. x Comp. x Ramos'!M$66,0)</f>
        <v>0</v>
      </c>
      <c r="N216" s="48">
        <f>VLOOKUP($Q216&amp;$B216,'PNC Exon. &amp; no Exon.'!$A:$AL,'P.N.C. x Comp. x Ramos'!N$66,0)</f>
        <v>45771.73</v>
      </c>
      <c r="O216" s="57">
        <f t="shared" si="21"/>
        <v>0.10121864901142398</v>
      </c>
      <c r="Q216" s="137" t="s">
        <v>2</v>
      </c>
    </row>
    <row r="217" spans="1:17" ht="15.95" customHeight="1" x14ac:dyDescent="0.4">
      <c r="A217" s="47">
        <f t="shared" si="19"/>
        <v>29</v>
      </c>
      <c r="B217" s="51" t="s">
        <v>127</v>
      </c>
      <c r="C217" s="59">
        <f t="shared" si="20"/>
        <v>8617798.4600000009</v>
      </c>
      <c r="D217" s="48">
        <f>VLOOKUP($Q217&amp;$B217,'PNC Exon. &amp; no Exon.'!$A:$AL,'P.N.C. x Comp. x Ramos'!D$66,0)</f>
        <v>32553.02</v>
      </c>
      <c r="E217" s="48">
        <f>VLOOKUP($Q217&amp;$B217,'PNC Exon. &amp; no Exon.'!$A:$AL,'P.N.C. x Comp. x Ramos'!E$66,0)</f>
        <v>73337.899999999994</v>
      </c>
      <c r="F217" s="48">
        <f>VLOOKUP($Q217&amp;$B217,'PNC Exon. &amp; no Exon.'!$A:$AL,'P.N.C. x Comp. x Ramos'!F$66,0)</f>
        <v>0</v>
      </c>
      <c r="G217" s="48">
        <f>VLOOKUP($Q217&amp;$B217,'PNC Exon. &amp; no Exon.'!$A:$AL,'P.N.C. x Comp. x Ramos'!G$66,0)</f>
        <v>37556.9</v>
      </c>
      <c r="H217" s="48">
        <f>VLOOKUP($Q217&amp;$B217,'PNC Exon. &amp; no Exon.'!$A:$AL,'P.N.C. x Comp. x Ramos'!H$66,0)</f>
        <v>2524622.81</v>
      </c>
      <c r="I217" s="48">
        <f>VLOOKUP($Q217&amp;$B217,'PNC Exon. &amp; no Exon.'!$A:$AL,'P.N.C. x Comp. x Ramos'!I$66,0)</f>
        <v>0</v>
      </c>
      <c r="J217" s="48">
        <f>VLOOKUP($Q217&amp;$B217,'PNC Exon. &amp; no Exon.'!$A:$AL,'P.N.C. x Comp. x Ramos'!J$66,0)</f>
        <v>78314.14</v>
      </c>
      <c r="K217" s="48">
        <f>VLOOKUP($Q217&amp;$B217,'PNC Exon. &amp; no Exon.'!$A:$AL,'P.N.C. x Comp. x Ramos'!K$66,0)</f>
        <v>4441576.9800000004</v>
      </c>
      <c r="L217" s="48">
        <f>VLOOKUP($Q217&amp;$B217,'PNC Exon. &amp; no Exon.'!$A:$AL,'P.N.C. x Comp. x Ramos'!L$66,0)</f>
        <v>0</v>
      </c>
      <c r="M217" s="48">
        <f>VLOOKUP($Q217&amp;$B217,'PNC Exon. &amp; no Exon.'!$A:$AL,'P.N.C. x Comp. x Ramos'!M$66,0)</f>
        <v>115804.2</v>
      </c>
      <c r="N217" s="48">
        <f>VLOOKUP($Q217&amp;$B217,'PNC Exon. &amp; no Exon.'!$A:$AL,'P.N.C. x Comp. x Ramos'!N$66,0)</f>
        <v>1314032.51</v>
      </c>
      <c r="O217" s="57">
        <f t="shared" si="21"/>
        <v>8.4810972600507933E-2</v>
      </c>
      <c r="Q217" s="137" t="s">
        <v>2</v>
      </c>
    </row>
    <row r="218" spans="1:17" ht="15.95" customHeight="1" x14ac:dyDescent="0.4">
      <c r="A218" s="47">
        <f t="shared" si="19"/>
        <v>30</v>
      </c>
      <c r="B218" s="51" t="s">
        <v>79</v>
      </c>
      <c r="C218" s="59">
        <f t="shared" si="20"/>
        <v>5681940.8200000003</v>
      </c>
      <c r="D218" s="48">
        <f>VLOOKUP($Q218&amp;$B218,'PNC Exon. &amp; no Exon.'!$A:$AL,'P.N.C. x Comp. x Ramos'!D$66,0)</f>
        <v>0</v>
      </c>
      <c r="E218" s="48">
        <f>VLOOKUP($Q218&amp;$B218,'PNC Exon. &amp; no Exon.'!$A:$AL,'P.N.C. x Comp. x Ramos'!E$66,0)</f>
        <v>0</v>
      </c>
      <c r="F218" s="48">
        <f>VLOOKUP($Q218&amp;$B218,'PNC Exon. &amp; no Exon.'!$A:$AL,'P.N.C. x Comp. x Ramos'!F$66,0)</f>
        <v>0</v>
      </c>
      <c r="G218" s="48">
        <f>VLOOKUP($Q218&amp;$B218,'PNC Exon. &amp; no Exon.'!$A:$AL,'P.N.C. x Comp. x Ramos'!G$66,0)</f>
        <v>0</v>
      </c>
      <c r="H218" s="48">
        <f>VLOOKUP($Q218&amp;$B218,'PNC Exon. &amp; no Exon.'!$A:$AL,'P.N.C. x Comp. x Ramos'!H$66,0)</f>
        <v>0</v>
      </c>
      <c r="I218" s="48">
        <f>VLOOKUP($Q218&amp;$B218,'PNC Exon. &amp; no Exon.'!$A:$AL,'P.N.C. x Comp. x Ramos'!I$66,0)</f>
        <v>0</v>
      </c>
      <c r="J218" s="48">
        <f>VLOOKUP($Q218&amp;$B218,'PNC Exon. &amp; no Exon.'!$A:$AL,'P.N.C. x Comp. x Ramos'!J$66,0)</f>
        <v>0</v>
      </c>
      <c r="K218" s="48">
        <f>VLOOKUP($Q218&amp;$B218,'PNC Exon. &amp; no Exon.'!$A:$AL,'P.N.C. x Comp. x Ramos'!K$66,0)</f>
        <v>5681940.8200000003</v>
      </c>
      <c r="L218" s="48">
        <f>VLOOKUP($Q218&amp;$B218,'PNC Exon. &amp; no Exon.'!$A:$AL,'P.N.C. x Comp. x Ramos'!L$66,0)</f>
        <v>0</v>
      </c>
      <c r="M218" s="48">
        <f>VLOOKUP($Q218&amp;$B218,'PNC Exon. &amp; no Exon.'!$A:$AL,'P.N.C. x Comp. x Ramos'!M$66,0)</f>
        <v>0</v>
      </c>
      <c r="N218" s="48">
        <f>VLOOKUP($Q218&amp;$B218,'PNC Exon. &amp; no Exon.'!$A:$AL,'P.N.C. x Comp. x Ramos'!N$66,0)</f>
        <v>0</v>
      </c>
      <c r="O218" s="57">
        <f t="shared" si="21"/>
        <v>5.5918101292279178E-2</v>
      </c>
      <c r="Q218" s="137" t="s">
        <v>2</v>
      </c>
    </row>
    <row r="219" spans="1:17" ht="15.95" customHeight="1" x14ac:dyDescent="0.4">
      <c r="A219" s="47">
        <f t="shared" si="19"/>
        <v>31</v>
      </c>
      <c r="B219" s="51" t="s">
        <v>129</v>
      </c>
      <c r="C219" s="59">
        <f t="shared" si="20"/>
        <v>2426084.48</v>
      </c>
      <c r="D219" s="48">
        <f>VLOOKUP($Q219&amp;$B219,'PNC Exon. &amp; no Exon.'!$A:$AL,'P.N.C. x Comp. x Ramos'!D$66,0)</f>
        <v>0</v>
      </c>
      <c r="E219" s="48">
        <f>VLOOKUP($Q219&amp;$B219,'PNC Exon. &amp; no Exon.'!$A:$AL,'P.N.C. x Comp. x Ramos'!E$66,0)</f>
        <v>0</v>
      </c>
      <c r="F219" s="48">
        <f>VLOOKUP($Q219&amp;$B219,'PNC Exon. &amp; no Exon.'!$A:$AL,'P.N.C. x Comp. x Ramos'!F$66,0)</f>
        <v>0</v>
      </c>
      <c r="G219" s="48">
        <f>VLOOKUP($Q219&amp;$B219,'PNC Exon. &amp; no Exon.'!$A:$AL,'P.N.C. x Comp. x Ramos'!G$66,0)</f>
        <v>0</v>
      </c>
      <c r="H219" s="48">
        <f>VLOOKUP($Q219&amp;$B219,'PNC Exon. &amp; no Exon.'!$A:$AL,'P.N.C. x Comp. x Ramos'!H$66,0)</f>
        <v>0</v>
      </c>
      <c r="I219" s="48">
        <f>VLOOKUP($Q219&amp;$B219,'PNC Exon. &amp; no Exon.'!$A:$AL,'P.N.C. x Comp. x Ramos'!I$66,0)</f>
        <v>0</v>
      </c>
      <c r="J219" s="48">
        <f>VLOOKUP($Q219&amp;$B219,'PNC Exon. &amp; no Exon.'!$A:$AL,'P.N.C. x Comp. x Ramos'!J$66,0)</f>
        <v>0</v>
      </c>
      <c r="K219" s="48">
        <f>VLOOKUP($Q219&amp;$B219,'PNC Exon. &amp; no Exon.'!$A:$AL,'P.N.C. x Comp. x Ramos'!K$66,0)</f>
        <v>526087.93000000005</v>
      </c>
      <c r="L219" s="48">
        <f>VLOOKUP($Q219&amp;$B219,'PNC Exon. &amp; no Exon.'!$A:$AL,'P.N.C. x Comp. x Ramos'!L$66,0)</f>
        <v>0</v>
      </c>
      <c r="M219" s="48">
        <f>VLOOKUP($Q219&amp;$B219,'PNC Exon. &amp; no Exon.'!$A:$AL,'P.N.C. x Comp. x Ramos'!M$66,0)</f>
        <v>1663362.07</v>
      </c>
      <c r="N219" s="48">
        <f>VLOOKUP($Q219&amp;$B219,'PNC Exon. &amp; no Exon.'!$A:$AL,'P.N.C. x Comp. x Ramos'!N$66,0)</f>
        <v>236634.48</v>
      </c>
      <c r="O219" s="57">
        <f t="shared" si="21"/>
        <v>2.3876003287247625E-2</v>
      </c>
      <c r="Q219" s="137" t="s">
        <v>2</v>
      </c>
    </row>
    <row r="220" spans="1:17" ht="15.95" customHeight="1" x14ac:dyDescent="0.4">
      <c r="A220" s="47">
        <f t="shared" si="19"/>
        <v>32</v>
      </c>
      <c r="B220" s="51" t="s">
        <v>131</v>
      </c>
      <c r="C220" s="59">
        <f t="shared" si="20"/>
        <v>1495361.81</v>
      </c>
      <c r="D220" s="48">
        <f>VLOOKUP($Q220&amp;$B220,'PNC Exon. &amp; no Exon.'!$A:$AL,'P.N.C. x Comp. x Ramos'!D$66,0)</f>
        <v>47334.47</v>
      </c>
      <c r="E220" s="48">
        <f>VLOOKUP($Q220&amp;$B220,'PNC Exon. &amp; no Exon.'!$A:$AL,'P.N.C. x Comp. x Ramos'!E$66,0)</f>
        <v>0</v>
      </c>
      <c r="F220" s="48">
        <f>VLOOKUP($Q220&amp;$B220,'PNC Exon. &amp; no Exon.'!$A:$AL,'P.N.C. x Comp. x Ramos'!F$66,0)</f>
        <v>49499</v>
      </c>
      <c r="G220" s="48">
        <f>VLOOKUP($Q220&amp;$B220,'PNC Exon. &amp; no Exon.'!$A:$AL,'P.N.C. x Comp. x Ramos'!G$66,0)</f>
        <v>2333.6</v>
      </c>
      <c r="H220" s="48">
        <f>VLOOKUP($Q220&amp;$B220,'PNC Exon. &amp; no Exon.'!$A:$AL,'P.N.C. x Comp. x Ramos'!H$66,0)</f>
        <v>0</v>
      </c>
      <c r="I220" s="48">
        <f>VLOOKUP($Q220&amp;$B220,'PNC Exon. &amp; no Exon.'!$A:$AL,'P.N.C. x Comp. x Ramos'!I$66,0)</f>
        <v>0</v>
      </c>
      <c r="J220" s="48">
        <f>VLOOKUP($Q220&amp;$B220,'PNC Exon. &amp; no Exon.'!$A:$AL,'P.N.C. x Comp. x Ramos'!J$66,0)</f>
        <v>0</v>
      </c>
      <c r="K220" s="48">
        <f>VLOOKUP($Q220&amp;$B220,'PNC Exon. &amp; no Exon.'!$A:$AL,'P.N.C. x Comp. x Ramos'!K$66,0)</f>
        <v>891235.44</v>
      </c>
      <c r="L220" s="48">
        <f>VLOOKUP($Q220&amp;$B220,'PNC Exon. &amp; no Exon.'!$A:$AL,'P.N.C. x Comp. x Ramos'!L$66,0)</f>
        <v>0</v>
      </c>
      <c r="M220" s="48">
        <f>VLOOKUP($Q220&amp;$B220,'PNC Exon. &amp; no Exon.'!$A:$AL,'P.N.C. x Comp. x Ramos'!M$66,0)</f>
        <v>0</v>
      </c>
      <c r="N220" s="48">
        <f>VLOOKUP($Q220&amp;$B220,'PNC Exon. &amp; no Exon.'!$A:$AL,'P.N.C. x Comp. x Ramos'!N$66,0)</f>
        <v>504959.3</v>
      </c>
      <c r="O220" s="57">
        <f t="shared" si="21"/>
        <v>1.4716413952404724E-2</v>
      </c>
      <c r="Q220" s="137" t="s">
        <v>2</v>
      </c>
    </row>
    <row r="221" spans="1:17" ht="15.95" customHeight="1" x14ac:dyDescent="0.4">
      <c r="A221" s="47">
        <f t="shared" si="19"/>
        <v>33</v>
      </c>
      <c r="B221" s="51" t="s">
        <v>130</v>
      </c>
      <c r="C221" s="59">
        <f t="shared" si="20"/>
        <v>6109.14</v>
      </c>
      <c r="D221" s="48">
        <f>VLOOKUP($Q221&amp;$B221,'PNC Exon. &amp; no Exon.'!$A:$AL,'P.N.C. x Comp. x Ramos'!D$66,0)</f>
        <v>0</v>
      </c>
      <c r="E221" s="48">
        <f>VLOOKUP($Q221&amp;$B221,'PNC Exon. &amp; no Exon.'!$A:$AL,'P.N.C. x Comp. x Ramos'!E$66,0)</f>
        <v>0</v>
      </c>
      <c r="F221" s="48">
        <f>VLOOKUP($Q221&amp;$B221,'PNC Exon. &amp; no Exon.'!$A:$AL,'P.N.C. x Comp. x Ramos'!F$66,0)</f>
        <v>0</v>
      </c>
      <c r="G221" s="48">
        <f>VLOOKUP($Q221&amp;$B221,'PNC Exon. &amp; no Exon.'!$A:$AL,'P.N.C. x Comp. x Ramos'!G$66,0)</f>
        <v>0</v>
      </c>
      <c r="H221" s="48">
        <f>VLOOKUP($Q221&amp;$B221,'PNC Exon. &amp; no Exon.'!$A:$AL,'P.N.C. x Comp. x Ramos'!H$66,0)</f>
        <v>0</v>
      </c>
      <c r="I221" s="48">
        <f>VLOOKUP($Q221&amp;$B221,'PNC Exon. &amp; no Exon.'!$A:$AL,'P.N.C. x Comp. x Ramos'!I$66,0)</f>
        <v>0</v>
      </c>
      <c r="J221" s="48">
        <f>VLOOKUP($Q221&amp;$B221,'PNC Exon. &amp; no Exon.'!$A:$AL,'P.N.C. x Comp. x Ramos'!J$66,0)</f>
        <v>0</v>
      </c>
      <c r="K221" s="48">
        <f>VLOOKUP($Q221&amp;$B221,'PNC Exon. &amp; no Exon.'!$A:$AL,'P.N.C. x Comp. x Ramos'!K$66,0)</f>
        <v>0</v>
      </c>
      <c r="L221" s="48">
        <f>VLOOKUP($Q221&amp;$B221,'PNC Exon. &amp; no Exon.'!$A:$AL,'P.N.C. x Comp. x Ramos'!L$66,0)</f>
        <v>0</v>
      </c>
      <c r="M221" s="48">
        <f>VLOOKUP($Q221&amp;$B221,'PNC Exon. &amp; no Exon.'!$A:$AL,'P.N.C. x Comp. x Ramos'!M$66,0)</f>
        <v>6109.14</v>
      </c>
      <c r="N221" s="48">
        <f>VLOOKUP($Q221&amp;$B221,'PNC Exon. &amp; no Exon.'!$A:$AL,'P.N.C. x Comp. x Ramos'!N$66,0)</f>
        <v>0</v>
      </c>
      <c r="O221" s="57">
        <f t="shared" si="21"/>
        <v>6.0122327942288293E-5</v>
      </c>
      <c r="Q221" s="137" t="s">
        <v>2</v>
      </c>
    </row>
    <row r="222" spans="1:17" x14ac:dyDescent="0.4">
      <c r="A222" s="70" t="s">
        <v>172</v>
      </c>
      <c r="B222" s="3"/>
      <c r="C222" s="9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10"/>
    </row>
    <row r="243" spans="1:17" ht="20" x14ac:dyDescent="0.6">
      <c r="A243" s="170" t="s">
        <v>42</v>
      </c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</row>
    <row r="244" spans="1:17" ht="13.5" customHeight="1" x14ac:dyDescent="0.4">
      <c r="A244" s="169" t="s">
        <v>56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</row>
    <row r="245" spans="1:17" ht="13.5" customHeight="1" x14ac:dyDescent="0.4">
      <c r="A245" s="171" t="s">
        <v>136</v>
      </c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</row>
    <row r="246" spans="1:17" x14ac:dyDescent="0.4">
      <c r="A246" s="169" t="s">
        <v>91</v>
      </c>
      <c r="B246" s="169"/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109" t="s">
        <v>32</v>
      </c>
      <c r="B248" s="69" t="s">
        <v>88</v>
      </c>
      <c r="C248" s="109" t="s">
        <v>0</v>
      </c>
      <c r="D248" s="109" t="s">
        <v>43</v>
      </c>
      <c r="E248" s="109" t="s">
        <v>13</v>
      </c>
      <c r="F248" s="109" t="s">
        <v>44</v>
      </c>
      <c r="G248" s="109" t="s">
        <v>15</v>
      </c>
      <c r="H248" s="109" t="s">
        <v>45</v>
      </c>
      <c r="I248" s="109" t="s">
        <v>90</v>
      </c>
      <c r="J248" s="109" t="s">
        <v>46</v>
      </c>
      <c r="K248" s="109" t="s">
        <v>36</v>
      </c>
      <c r="L248" s="109" t="s">
        <v>47</v>
      </c>
      <c r="M248" s="109" t="s">
        <v>48</v>
      </c>
      <c r="N248" s="109" t="s">
        <v>49</v>
      </c>
      <c r="O248" s="109" t="s">
        <v>61</v>
      </c>
    </row>
    <row r="249" spans="1:17" ht="15" customHeight="1" x14ac:dyDescent="0.4">
      <c r="A249" s="66"/>
      <c r="B249" s="66" t="s">
        <v>21</v>
      </c>
      <c r="C249" s="76">
        <f t="shared" ref="C249:N249" si="22">SUM(C250:C282)</f>
        <v>7756182761.1299992</v>
      </c>
      <c r="D249" s="76">
        <f t="shared" si="22"/>
        <v>28741023.009999998</v>
      </c>
      <c r="E249" s="76">
        <f t="shared" si="22"/>
        <v>1203090339.3199997</v>
      </c>
      <c r="F249" s="76">
        <f t="shared" si="22"/>
        <v>1855692901.5899997</v>
      </c>
      <c r="G249" s="76">
        <f t="shared" si="22"/>
        <v>64776887.609999999</v>
      </c>
      <c r="H249" s="76">
        <f t="shared" si="22"/>
        <v>2062022587.9000001</v>
      </c>
      <c r="I249" s="76">
        <f t="shared" si="22"/>
        <v>47162815.960000008</v>
      </c>
      <c r="J249" s="76">
        <f t="shared" si="22"/>
        <v>146946689.53000003</v>
      </c>
      <c r="K249" s="76">
        <f t="shared" si="22"/>
        <v>1744544533.6500003</v>
      </c>
      <c r="L249" s="76">
        <f t="shared" si="22"/>
        <v>22444431.260000002</v>
      </c>
      <c r="M249" s="76">
        <f t="shared" si="22"/>
        <v>181251618.34</v>
      </c>
      <c r="N249" s="76">
        <f t="shared" si="22"/>
        <v>399508932.9600001</v>
      </c>
      <c r="O249" s="95">
        <f>SUM(O250:O282,0)</f>
        <v>100</v>
      </c>
      <c r="Q249" s="137" t="s">
        <v>3</v>
      </c>
    </row>
    <row r="250" spans="1:17" ht="15.95" customHeight="1" x14ac:dyDescent="0.4">
      <c r="A250" s="47">
        <f t="shared" ref="A250:A282" si="23">RANK(C250,$C$250:$C$282,0)</f>
        <v>1</v>
      </c>
      <c r="B250" s="87" t="s">
        <v>84</v>
      </c>
      <c r="C250" s="59">
        <f t="shared" ref="C250:C282" si="24">SUM(D250:N250)</f>
        <v>1501179986.5000002</v>
      </c>
      <c r="D250" s="48">
        <f>VLOOKUP($Q250&amp;$B250,'PNC Exon. &amp; no Exon.'!$A:$AL,'P.N.C. x Comp. x Ramos'!D$66,0)</f>
        <v>4881560.4300000006</v>
      </c>
      <c r="E250" s="48">
        <f>VLOOKUP($Q250&amp;$B250,'PNC Exon. &amp; no Exon.'!$A:$AL,'P.N.C. x Comp. x Ramos'!E$66,0)</f>
        <v>257671594.41000003</v>
      </c>
      <c r="F250" s="48">
        <f>VLOOKUP($Q250&amp;$B250,'PNC Exon. &amp; no Exon.'!$A:$AL,'P.N.C. x Comp. x Ramos'!F$66,0)</f>
        <v>373082940.60999995</v>
      </c>
      <c r="G250" s="48">
        <f>VLOOKUP($Q250&amp;$B250,'PNC Exon. &amp; no Exon.'!$A:$AL,'P.N.C. x Comp. x Ramos'!G$66,0)</f>
        <v>33176931.969999999</v>
      </c>
      <c r="H250" s="48">
        <f>VLOOKUP($Q250&amp;$B250,'PNC Exon. &amp; no Exon.'!$A:$AL,'P.N.C. x Comp. x Ramos'!H$66,0)</f>
        <v>505514839.75999999</v>
      </c>
      <c r="I250" s="48">
        <f>VLOOKUP($Q250&amp;$B250,'PNC Exon. &amp; no Exon.'!$A:$AL,'P.N.C. x Comp. x Ramos'!I$66,0)</f>
        <v>2923444.99</v>
      </c>
      <c r="J250" s="48">
        <f>VLOOKUP($Q250&amp;$B250,'PNC Exon. &amp; no Exon.'!$A:$AL,'P.N.C. x Comp. x Ramos'!J$66,0)</f>
        <v>65731393.899999999</v>
      </c>
      <c r="K250" s="48">
        <f>VLOOKUP($Q250&amp;$B250,'PNC Exon. &amp; no Exon.'!$A:$AL,'P.N.C. x Comp. x Ramos'!K$66,0)</f>
        <v>190730525.13</v>
      </c>
      <c r="L250" s="48">
        <f>VLOOKUP($Q250&amp;$B250,'PNC Exon. &amp; no Exon.'!$A:$AL,'P.N.C. x Comp. x Ramos'!L$66,0)</f>
        <v>0</v>
      </c>
      <c r="M250" s="48">
        <f>VLOOKUP($Q250&amp;$B250,'PNC Exon. &amp; no Exon.'!$A:$AL,'P.N.C. x Comp. x Ramos'!M$66,0)</f>
        <v>10646933.369999999</v>
      </c>
      <c r="N250" s="48">
        <f>VLOOKUP($Q250&amp;$B250,'PNC Exon. &amp; no Exon.'!$A:$AL,'P.N.C. x Comp. x Ramos'!N$66,0)</f>
        <v>56819821.93</v>
      </c>
      <c r="O250" s="57">
        <f t="shared" ref="O250:O282" si="25">IFERROR(C250/$C$249*100,0)</f>
        <v>19.354623694830174</v>
      </c>
      <c r="Q250" s="137" t="s">
        <v>3</v>
      </c>
    </row>
    <row r="251" spans="1:17" ht="15.95" customHeight="1" x14ac:dyDescent="0.4">
      <c r="A251" s="47">
        <f t="shared" si="23"/>
        <v>2</v>
      </c>
      <c r="B251" s="51" t="s">
        <v>92</v>
      </c>
      <c r="C251" s="59">
        <f t="shared" si="24"/>
        <v>1249802728.29</v>
      </c>
      <c r="D251" s="48">
        <f>VLOOKUP($Q251&amp;$B251,'PNC Exon. &amp; no Exon.'!$A:$AL,'P.N.C. x Comp. x Ramos'!D$66,0)</f>
        <v>4218145.05</v>
      </c>
      <c r="E251" s="48">
        <f>VLOOKUP($Q251&amp;$B251,'PNC Exon. &amp; no Exon.'!$A:$AL,'P.N.C. x Comp. x Ramos'!E$66,0)</f>
        <v>29486656.41</v>
      </c>
      <c r="F251" s="48">
        <f>VLOOKUP($Q251&amp;$B251,'PNC Exon. &amp; no Exon.'!$A:$AL,'P.N.C. x Comp. x Ramos'!F$66,0)</f>
        <v>1083542548.5799999</v>
      </c>
      <c r="G251" s="48">
        <f>VLOOKUP($Q251&amp;$B251,'PNC Exon. &amp; no Exon.'!$A:$AL,'P.N.C. x Comp. x Ramos'!G$66,0)</f>
        <v>322971.20999999996</v>
      </c>
      <c r="H251" s="48">
        <f>VLOOKUP($Q251&amp;$B251,'PNC Exon. &amp; no Exon.'!$A:$AL,'P.N.C. x Comp. x Ramos'!H$66,0)</f>
        <v>33764903.659999996</v>
      </c>
      <c r="I251" s="48">
        <f>VLOOKUP($Q251&amp;$B251,'PNC Exon. &amp; no Exon.'!$A:$AL,'P.N.C. x Comp. x Ramos'!I$66,0)</f>
        <v>2982.85</v>
      </c>
      <c r="J251" s="48">
        <f>VLOOKUP($Q251&amp;$B251,'PNC Exon. &amp; no Exon.'!$A:$AL,'P.N.C. x Comp. x Ramos'!J$66,0)</f>
        <v>1286458.45</v>
      </c>
      <c r="K251" s="48">
        <f>VLOOKUP($Q251&amp;$B251,'PNC Exon. &amp; no Exon.'!$A:$AL,'P.N.C. x Comp. x Ramos'!K$66,0)</f>
        <v>81772495.36999999</v>
      </c>
      <c r="L251" s="48">
        <f>VLOOKUP($Q251&amp;$B251,'PNC Exon. &amp; no Exon.'!$A:$AL,'P.N.C. x Comp. x Ramos'!L$66,0)</f>
        <v>0</v>
      </c>
      <c r="M251" s="48">
        <f>VLOOKUP($Q251&amp;$B251,'PNC Exon. &amp; no Exon.'!$A:$AL,'P.N.C. x Comp. x Ramos'!M$66,0)</f>
        <v>1971296.33</v>
      </c>
      <c r="N251" s="48">
        <f>VLOOKUP($Q251&amp;$B251,'PNC Exon. &amp; no Exon.'!$A:$AL,'P.N.C. x Comp. x Ramos'!N$66,0)</f>
        <v>13434270.380000001</v>
      </c>
      <c r="O251" s="57">
        <f t="shared" si="25"/>
        <v>16.113631753926285</v>
      </c>
      <c r="Q251" s="137" t="s">
        <v>3</v>
      </c>
    </row>
    <row r="252" spans="1:17" ht="15.95" customHeight="1" x14ac:dyDescent="0.4">
      <c r="A252" s="47">
        <f t="shared" si="23"/>
        <v>3</v>
      </c>
      <c r="B252" s="51" t="s">
        <v>110</v>
      </c>
      <c r="C252" s="88">
        <f t="shared" si="24"/>
        <v>1176734675.0899999</v>
      </c>
      <c r="D252" s="48">
        <f>VLOOKUP($Q252&amp;$B252,'PNC Exon. &amp; no Exon.'!$A:$AL,'P.N.C. x Comp. x Ramos'!D$66,0)</f>
        <v>2285761.94</v>
      </c>
      <c r="E252" s="48">
        <f>VLOOKUP($Q252&amp;$B252,'PNC Exon. &amp; no Exon.'!$A:$AL,'P.N.C. x Comp. x Ramos'!E$66,0)</f>
        <v>183239288.26999998</v>
      </c>
      <c r="F252" s="48">
        <f>VLOOKUP($Q252&amp;$B252,'PNC Exon. &amp; no Exon.'!$A:$AL,'P.N.C. x Comp. x Ramos'!F$66,0)</f>
        <v>23688976.989999998</v>
      </c>
      <c r="G252" s="48">
        <f>VLOOKUP($Q252&amp;$B252,'PNC Exon. &amp; no Exon.'!$A:$AL,'P.N.C. x Comp. x Ramos'!G$66,0)</f>
        <v>18171874.649999999</v>
      </c>
      <c r="H252" s="48">
        <f>VLOOKUP($Q252&amp;$B252,'PNC Exon. &amp; no Exon.'!$A:$AL,'P.N.C. x Comp. x Ramos'!H$66,0)</f>
        <v>591772758.80000007</v>
      </c>
      <c r="I252" s="48">
        <f>VLOOKUP($Q252&amp;$B252,'PNC Exon. &amp; no Exon.'!$A:$AL,'P.N.C. x Comp. x Ramos'!I$66,0)</f>
        <v>336635.66</v>
      </c>
      <c r="J252" s="48">
        <f>VLOOKUP($Q252&amp;$B252,'PNC Exon. &amp; no Exon.'!$A:$AL,'P.N.C. x Comp. x Ramos'!J$66,0)</f>
        <v>25479837.020000003</v>
      </c>
      <c r="K252" s="48">
        <f>VLOOKUP($Q252&amp;$B252,'PNC Exon. &amp; no Exon.'!$A:$AL,'P.N.C. x Comp. x Ramos'!K$66,0)</f>
        <v>221666097.26999998</v>
      </c>
      <c r="L252" s="48">
        <f>VLOOKUP($Q252&amp;$B252,'PNC Exon. &amp; no Exon.'!$A:$AL,'P.N.C. x Comp. x Ramos'!L$66,0)</f>
        <v>0</v>
      </c>
      <c r="M252" s="48">
        <f>VLOOKUP($Q252&amp;$B252,'PNC Exon. &amp; no Exon.'!$A:$AL,'P.N.C. x Comp. x Ramos'!M$66,0)</f>
        <v>40509125.629999995</v>
      </c>
      <c r="N252" s="48">
        <f>VLOOKUP($Q252&amp;$B252,'PNC Exon. &amp; no Exon.'!$A:$AL,'P.N.C. x Comp. x Ramos'!N$66,0)</f>
        <v>69584318.859999999</v>
      </c>
      <c r="O252" s="57">
        <f t="shared" si="25"/>
        <v>15.171569718382466</v>
      </c>
      <c r="Q252" s="137" t="s">
        <v>3</v>
      </c>
    </row>
    <row r="253" spans="1:17" ht="15.95" customHeight="1" x14ac:dyDescent="0.4">
      <c r="A253" s="47">
        <f t="shared" si="23"/>
        <v>4</v>
      </c>
      <c r="B253" s="51" t="s">
        <v>93</v>
      </c>
      <c r="C253" s="59">
        <f t="shared" si="24"/>
        <v>1098342437.6700001</v>
      </c>
      <c r="D253" s="48">
        <f>VLOOKUP($Q253&amp;$B253,'PNC Exon. &amp; no Exon.'!$A:$AL,'P.N.C. x Comp. x Ramos'!D$66,0)</f>
        <v>5764667.0599999996</v>
      </c>
      <c r="E253" s="48">
        <f>VLOOKUP($Q253&amp;$B253,'PNC Exon. &amp; no Exon.'!$A:$AL,'P.N.C. x Comp. x Ramos'!E$66,0)</f>
        <v>217953732.13999999</v>
      </c>
      <c r="F253" s="48">
        <f>VLOOKUP($Q253&amp;$B253,'PNC Exon. &amp; no Exon.'!$A:$AL,'P.N.C. x Comp. x Ramos'!F$66,0)</f>
        <v>22265734.190000001</v>
      </c>
      <c r="G253" s="48">
        <f>VLOOKUP($Q253&amp;$B253,'PNC Exon. &amp; no Exon.'!$A:$AL,'P.N.C. x Comp. x Ramos'!G$66,0)</f>
        <v>2687232.66</v>
      </c>
      <c r="H253" s="48">
        <f>VLOOKUP($Q253&amp;$B253,'PNC Exon. &amp; no Exon.'!$A:$AL,'P.N.C. x Comp. x Ramos'!H$66,0)</f>
        <v>411011505.60000002</v>
      </c>
      <c r="I253" s="48">
        <f>VLOOKUP($Q253&amp;$B253,'PNC Exon. &amp; no Exon.'!$A:$AL,'P.N.C. x Comp. x Ramos'!I$66,0)</f>
        <v>4532503.6900000004</v>
      </c>
      <c r="J253" s="48">
        <f>VLOOKUP($Q253&amp;$B253,'PNC Exon. &amp; no Exon.'!$A:$AL,'P.N.C. x Comp. x Ramos'!J$66,0)</f>
        <v>10040118.84</v>
      </c>
      <c r="K253" s="48">
        <f>VLOOKUP($Q253&amp;$B253,'PNC Exon. &amp; no Exon.'!$A:$AL,'P.N.C. x Comp. x Ramos'!K$66,0)</f>
        <v>340759225.98000002</v>
      </c>
      <c r="L253" s="48">
        <f>VLOOKUP($Q253&amp;$B253,'PNC Exon. &amp; no Exon.'!$A:$AL,'P.N.C. x Comp. x Ramos'!L$66,0)</f>
        <v>0</v>
      </c>
      <c r="M253" s="48">
        <f>VLOOKUP($Q253&amp;$B253,'PNC Exon. &amp; no Exon.'!$A:$AL,'P.N.C. x Comp. x Ramos'!M$66,0)</f>
        <v>4418777.95</v>
      </c>
      <c r="N253" s="48">
        <f>VLOOKUP($Q253&amp;$B253,'PNC Exon. &amp; no Exon.'!$A:$AL,'P.N.C. x Comp. x Ramos'!N$66,0)</f>
        <v>78908939.560000002</v>
      </c>
      <c r="O253" s="57">
        <f t="shared" si="25"/>
        <v>14.160863294433026</v>
      </c>
      <c r="Q253" s="137" t="s">
        <v>3</v>
      </c>
    </row>
    <row r="254" spans="1:17" ht="15.95" customHeight="1" x14ac:dyDescent="0.4">
      <c r="A254" s="47">
        <f t="shared" si="23"/>
        <v>5</v>
      </c>
      <c r="B254" s="51" t="s">
        <v>111</v>
      </c>
      <c r="C254" s="59">
        <f t="shared" si="24"/>
        <v>592250514.20000005</v>
      </c>
      <c r="D254" s="48">
        <f>VLOOKUP($Q254&amp;$B254,'PNC Exon. &amp; no Exon.'!$A:$AL,'P.N.C. x Comp. x Ramos'!D$66,0)</f>
        <v>174757.01</v>
      </c>
      <c r="E254" s="48">
        <f>VLOOKUP($Q254&amp;$B254,'PNC Exon. &amp; no Exon.'!$A:$AL,'P.N.C. x Comp. x Ramos'!E$66,0)</f>
        <v>17844878.300000001</v>
      </c>
      <c r="F254" s="48">
        <f>VLOOKUP($Q254&amp;$B254,'PNC Exon. &amp; no Exon.'!$A:$AL,'P.N.C. x Comp. x Ramos'!F$66,0)</f>
        <v>48986260.240000002</v>
      </c>
      <c r="G254" s="48">
        <f>VLOOKUP($Q254&amp;$B254,'PNC Exon. &amp; no Exon.'!$A:$AL,'P.N.C. x Comp. x Ramos'!G$66,0)</f>
        <v>3141765.96</v>
      </c>
      <c r="H254" s="48">
        <f>VLOOKUP($Q254&amp;$B254,'PNC Exon. &amp; no Exon.'!$A:$AL,'P.N.C. x Comp. x Ramos'!H$66,0)</f>
        <v>237441127.83000001</v>
      </c>
      <c r="I254" s="48">
        <f>VLOOKUP($Q254&amp;$B254,'PNC Exon. &amp; no Exon.'!$A:$AL,'P.N.C. x Comp. x Ramos'!I$66,0)</f>
        <v>16551611.35</v>
      </c>
      <c r="J254" s="48">
        <f>VLOOKUP($Q254&amp;$B254,'PNC Exon. &amp; no Exon.'!$A:$AL,'P.N.C. x Comp. x Ramos'!J$66,0)</f>
        <v>15497246.49</v>
      </c>
      <c r="K254" s="48">
        <f>VLOOKUP($Q254&amp;$B254,'PNC Exon. &amp; no Exon.'!$A:$AL,'P.N.C. x Comp. x Ramos'!K$66,0)</f>
        <v>185762862.44000003</v>
      </c>
      <c r="L254" s="48">
        <f>VLOOKUP($Q254&amp;$B254,'PNC Exon. &amp; no Exon.'!$A:$AL,'P.N.C. x Comp. x Ramos'!L$66,0)</f>
        <v>0</v>
      </c>
      <c r="M254" s="48">
        <f>VLOOKUP($Q254&amp;$B254,'PNC Exon. &amp; no Exon.'!$A:$AL,'P.N.C. x Comp. x Ramos'!M$66,0)</f>
        <v>10674152.140000001</v>
      </c>
      <c r="N254" s="48">
        <f>VLOOKUP($Q254&amp;$B254,'PNC Exon. &amp; no Exon.'!$A:$AL,'P.N.C. x Comp. x Ramos'!N$66,0)</f>
        <v>56175852.439999998</v>
      </c>
      <c r="O254" s="57">
        <f t="shared" si="25"/>
        <v>7.6358504233300843</v>
      </c>
      <c r="Q254" s="137" t="s">
        <v>3</v>
      </c>
    </row>
    <row r="255" spans="1:17" ht="15.95" customHeight="1" x14ac:dyDescent="0.4">
      <c r="A255" s="47">
        <f t="shared" si="23"/>
        <v>6</v>
      </c>
      <c r="B255" s="51" t="s">
        <v>112</v>
      </c>
      <c r="C255" s="59">
        <f t="shared" si="24"/>
        <v>536787549.05000001</v>
      </c>
      <c r="D255" s="48">
        <f>VLOOKUP($Q255&amp;$B255,'PNC Exon. &amp; no Exon.'!$A:$AL,'P.N.C. x Comp. x Ramos'!D$66,0)</f>
        <v>1152265.3799999999</v>
      </c>
      <c r="E255" s="48">
        <f>VLOOKUP($Q255&amp;$B255,'PNC Exon. &amp; no Exon.'!$A:$AL,'P.N.C. x Comp. x Ramos'!E$66,0)</f>
        <v>16049013.98</v>
      </c>
      <c r="F255" s="48">
        <f>VLOOKUP($Q255&amp;$B255,'PNC Exon. &amp; no Exon.'!$A:$AL,'P.N.C. x Comp. x Ramos'!F$66,0)</f>
        <v>17750224.98</v>
      </c>
      <c r="G255" s="48">
        <f>VLOOKUP($Q255&amp;$B255,'PNC Exon. &amp; no Exon.'!$A:$AL,'P.N.C. x Comp. x Ramos'!G$66,0)</f>
        <v>2981647.25</v>
      </c>
      <c r="H255" s="48">
        <f>VLOOKUP($Q255&amp;$B255,'PNC Exon. &amp; no Exon.'!$A:$AL,'P.N.C. x Comp. x Ramos'!H$66,0)</f>
        <v>197391914</v>
      </c>
      <c r="I255" s="48">
        <f>VLOOKUP($Q255&amp;$B255,'PNC Exon. &amp; no Exon.'!$A:$AL,'P.N.C. x Comp. x Ramos'!I$66,0)</f>
        <v>11793033.43</v>
      </c>
      <c r="J255" s="48">
        <f>VLOOKUP($Q255&amp;$B255,'PNC Exon. &amp; no Exon.'!$A:$AL,'P.N.C. x Comp. x Ramos'!J$66,0)</f>
        <v>22979384.82</v>
      </c>
      <c r="K255" s="48">
        <f>VLOOKUP($Q255&amp;$B255,'PNC Exon. &amp; no Exon.'!$A:$AL,'P.N.C. x Comp. x Ramos'!K$66,0)</f>
        <v>167154646.16999999</v>
      </c>
      <c r="L255" s="48">
        <f>VLOOKUP($Q255&amp;$B255,'PNC Exon. &amp; no Exon.'!$A:$AL,'P.N.C. x Comp. x Ramos'!L$66,0)</f>
        <v>0</v>
      </c>
      <c r="M255" s="48">
        <f>VLOOKUP($Q255&amp;$B255,'PNC Exon. &amp; no Exon.'!$A:$AL,'P.N.C. x Comp. x Ramos'!M$66,0)</f>
        <v>17008764.48</v>
      </c>
      <c r="N255" s="48">
        <f>VLOOKUP($Q255&amp;$B255,'PNC Exon. &amp; no Exon.'!$A:$AL,'P.N.C. x Comp. x Ramos'!N$66,0)</f>
        <v>82526654.560000002</v>
      </c>
      <c r="O255" s="57">
        <f t="shared" si="25"/>
        <v>6.9207697340514365</v>
      </c>
      <c r="Q255" s="137" t="s">
        <v>3</v>
      </c>
    </row>
    <row r="256" spans="1:17" ht="15.95" customHeight="1" x14ac:dyDescent="0.4">
      <c r="A256" s="47">
        <f t="shared" si="23"/>
        <v>7</v>
      </c>
      <c r="B256" s="51" t="s">
        <v>94</v>
      </c>
      <c r="C256" s="59">
        <f t="shared" si="24"/>
        <v>321385442.46999991</v>
      </c>
      <c r="D256" s="48">
        <f>VLOOKUP($Q256&amp;$B256,'PNC Exon. &amp; no Exon.'!$A:$AL,'P.N.C. x Comp. x Ramos'!D$66,0)</f>
        <v>0</v>
      </c>
      <c r="E256" s="48">
        <f>VLOOKUP($Q256&amp;$B256,'PNC Exon. &amp; no Exon.'!$A:$AL,'P.N.C. x Comp. x Ramos'!E$66,0)</f>
        <v>280664013.15999997</v>
      </c>
      <c r="F256" s="48">
        <f>VLOOKUP($Q256&amp;$B256,'PNC Exon. &amp; no Exon.'!$A:$AL,'P.N.C. x Comp. x Ramos'!F$66,0)</f>
        <v>0</v>
      </c>
      <c r="G256" s="48">
        <f>VLOOKUP($Q256&amp;$B256,'PNC Exon. &amp; no Exon.'!$A:$AL,'P.N.C. x Comp. x Ramos'!G$66,0)</f>
        <v>2040742.5</v>
      </c>
      <c r="H256" s="48">
        <f>VLOOKUP($Q256&amp;$B256,'PNC Exon. &amp; no Exon.'!$A:$AL,'P.N.C. x Comp. x Ramos'!H$66,0)</f>
        <v>22676479.84</v>
      </c>
      <c r="I256" s="48">
        <f>VLOOKUP($Q256&amp;$B256,'PNC Exon. &amp; no Exon.'!$A:$AL,'P.N.C. x Comp. x Ramos'!I$66,0)</f>
        <v>0</v>
      </c>
      <c r="J256" s="48">
        <f>VLOOKUP($Q256&amp;$B256,'PNC Exon. &amp; no Exon.'!$A:$AL,'P.N.C. x Comp. x Ramos'!J$66,0)</f>
        <v>1167977.28</v>
      </c>
      <c r="K256" s="48">
        <f>VLOOKUP($Q256&amp;$B256,'PNC Exon. &amp; no Exon.'!$A:$AL,'P.N.C. x Comp. x Ramos'!K$66,0)</f>
        <v>0</v>
      </c>
      <c r="L256" s="48">
        <f>VLOOKUP($Q256&amp;$B256,'PNC Exon. &amp; no Exon.'!$A:$AL,'P.N.C. x Comp. x Ramos'!L$66,0)</f>
        <v>0</v>
      </c>
      <c r="M256" s="48">
        <f>VLOOKUP($Q256&amp;$B256,'PNC Exon. &amp; no Exon.'!$A:$AL,'P.N.C. x Comp. x Ramos'!M$66,0)</f>
        <v>325808.55</v>
      </c>
      <c r="N256" s="48">
        <f>VLOOKUP($Q256&amp;$B256,'PNC Exon. &amp; no Exon.'!$A:$AL,'P.N.C. x Comp. x Ramos'!N$66,0)</f>
        <v>14510421.139999999</v>
      </c>
      <c r="O256" s="57">
        <f t="shared" si="25"/>
        <v>4.1436032693894029</v>
      </c>
      <c r="Q256" s="137" t="s">
        <v>3</v>
      </c>
    </row>
    <row r="257" spans="1:17" ht="15.95" customHeight="1" x14ac:dyDescent="0.4">
      <c r="A257" s="47">
        <f t="shared" si="23"/>
        <v>8</v>
      </c>
      <c r="B257" s="51" t="s">
        <v>113</v>
      </c>
      <c r="C257" s="59">
        <f t="shared" si="24"/>
        <v>218499409.14999998</v>
      </c>
      <c r="D257" s="48">
        <f>VLOOKUP($Q257&amp;$B257,'PNC Exon. &amp; no Exon.'!$A:$AL,'P.N.C. x Comp. x Ramos'!D$66,0)</f>
        <v>9474376.1999999993</v>
      </c>
      <c r="E257" s="48">
        <f>VLOOKUP($Q257&amp;$B257,'PNC Exon. &amp; no Exon.'!$A:$AL,'P.N.C. x Comp. x Ramos'!E$66,0)</f>
        <v>824999.78</v>
      </c>
      <c r="F257" s="48">
        <f>VLOOKUP($Q257&amp;$B257,'PNC Exon. &amp; no Exon.'!$A:$AL,'P.N.C. x Comp. x Ramos'!F$66,0)</f>
        <v>208200033.16999999</v>
      </c>
      <c r="G257" s="48">
        <f>VLOOKUP($Q257&amp;$B257,'PNC Exon. &amp; no Exon.'!$A:$AL,'P.N.C. x Comp. x Ramos'!G$66,0)</f>
        <v>0</v>
      </c>
      <c r="H257" s="48">
        <f>VLOOKUP($Q257&amp;$B257,'PNC Exon. &amp; no Exon.'!$A:$AL,'P.N.C. x Comp. x Ramos'!H$66,0)</f>
        <v>0</v>
      </c>
      <c r="I257" s="48">
        <f>VLOOKUP($Q257&amp;$B257,'PNC Exon. &amp; no Exon.'!$A:$AL,'P.N.C. x Comp. x Ramos'!I$66,0)</f>
        <v>0</v>
      </c>
      <c r="J257" s="48">
        <f>VLOOKUP($Q257&amp;$B257,'PNC Exon. &amp; no Exon.'!$A:$AL,'P.N.C. x Comp. x Ramos'!J$66,0)</f>
        <v>0</v>
      </c>
      <c r="K257" s="48">
        <f>VLOOKUP($Q257&amp;$B257,'PNC Exon. &amp; no Exon.'!$A:$AL,'P.N.C. x Comp. x Ramos'!K$66,0)</f>
        <v>0</v>
      </c>
      <c r="L257" s="48">
        <f>VLOOKUP($Q257&amp;$B257,'PNC Exon. &amp; no Exon.'!$A:$AL,'P.N.C. x Comp. x Ramos'!L$66,0)</f>
        <v>0</v>
      </c>
      <c r="M257" s="48">
        <f>VLOOKUP($Q257&amp;$B257,'PNC Exon. &amp; no Exon.'!$A:$AL,'P.N.C. x Comp. x Ramos'!M$66,0)</f>
        <v>0</v>
      </c>
      <c r="N257" s="48">
        <f>VLOOKUP($Q257&amp;$B257,'PNC Exon. &amp; no Exon.'!$A:$AL,'P.N.C. x Comp. x Ramos'!N$66,0)</f>
        <v>0</v>
      </c>
      <c r="O257" s="57">
        <f t="shared" si="25"/>
        <v>2.8170998012708868</v>
      </c>
      <c r="Q257" s="137" t="s">
        <v>3</v>
      </c>
    </row>
    <row r="258" spans="1:17" ht="15.95" customHeight="1" x14ac:dyDescent="0.4">
      <c r="A258" s="47">
        <f t="shared" si="23"/>
        <v>9</v>
      </c>
      <c r="B258" s="51" t="s">
        <v>77</v>
      </c>
      <c r="C258" s="59">
        <f t="shared" si="24"/>
        <v>161649285.69</v>
      </c>
      <c r="D258" s="48">
        <f>VLOOKUP($Q258&amp;$B258,'PNC Exon. &amp; no Exon.'!$A:$AL,'P.N.C. x Comp. x Ramos'!D$66,0)</f>
        <v>253983.54</v>
      </c>
      <c r="E258" s="48">
        <f>VLOOKUP($Q258&amp;$B258,'PNC Exon. &amp; no Exon.'!$A:$AL,'P.N.C. x Comp. x Ramos'!E$66,0)</f>
        <v>96894472.290000007</v>
      </c>
      <c r="F258" s="48">
        <f>VLOOKUP($Q258&amp;$B258,'PNC Exon. &amp; no Exon.'!$A:$AL,'P.N.C. x Comp. x Ramos'!F$66,0)</f>
        <v>130266.13</v>
      </c>
      <c r="G258" s="48">
        <f>VLOOKUP($Q258&amp;$B258,'PNC Exon. &amp; no Exon.'!$A:$AL,'P.N.C. x Comp. x Ramos'!G$66,0)</f>
        <v>119056.34000000001</v>
      </c>
      <c r="H258" s="48">
        <f>VLOOKUP($Q258&amp;$B258,'PNC Exon. &amp; no Exon.'!$A:$AL,'P.N.C. x Comp. x Ramos'!H$66,0)</f>
        <v>4569958.5</v>
      </c>
      <c r="I258" s="48">
        <f>VLOOKUP($Q258&amp;$B258,'PNC Exon. &amp; no Exon.'!$A:$AL,'P.N.C. x Comp. x Ramos'!I$66,0)</f>
        <v>8221626</v>
      </c>
      <c r="J258" s="48">
        <f>VLOOKUP($Q258&amp;$B258,'PNC Exon. &amp; no Exon.'!$A:$AL,'P.N.C. x Comp. x Ramos'!J$66,0)</f>
        <v>288988.71000000002</v>
      </c>
      <c r="K258" s="48">
        <f>VLOOKUP($Q258&amp;$B258,'PNC Exon. &amp; no Exon.'!$A:$AL,'P.N.C. x Comp. x Ramos'!K$66,0)</f>
        <v>18673325.789999999</v>
      </c>
      <c r="L258" s="48">
        <f>VLOOKUP($Q258&amp;$B258,'PNC Exon. &amp; no Exon.'!$A:$AL,'P.N.C. x Comp. x Ramos'!L$66,0)</f>
        <v>0</v>
      </c>
      <c r="M258" s="48">
        <f>VLOOKUP($Q258&amp;$B258,'PNC Exon. &amp; no Exon.'!$A:$AL,'P.N.C. x Comp. x Ramos'!M$66,0)</f>
        <v>29179637.190000001</v>
      </c>
      <c r="N258" s="48">
        <f>VLOOKUP($Q258&amp;$B258,'PNC Exon. &amp; no Exon.'!$A:$AL,'P.N.C. x Comp. x Ramos'!N$66,0)</f>
        <v>3317971.2</v>
      </c>
      <c r="O258" s="57">
        <f t="shared" si="25"/>
        <v>2.0841345629463905</v>
      </c>
      <c r="Q258" s="137" t="s">
        <v>3</v>
      </c>
    </row>
    <row r="259" spans="1:17" ht="15.95" customHeight="1" x14ac:dyDescent="0.4">
      <c r="A259" s="47">
        <f t="shared" si="23"/>
        <v>10</v>
      </c>
      <c r="B259" s="51" t="s">
        <v>85</v>
      </c>
      <c r="C259" s="59">
        <f t="shared" si="24"/>
        <v>115233717.97999999</v>
      </c>
      <c r="D259" s="48">
        <f>VLOOKUP($Q259&amp;$B259,'PNC Exon. &amp; no Exon.'!$A:$AL,'P.N.C. x Comp. x Ramos'!D$66,0)</f>
        <v>0</v>
      </c>
      <c r="E259" s="48">
        <f>VLOOKUP($Q259&amp;$B259,'PNC Exon. &amp; no Exon.'!$A:$AL,'P.N.C. x Comp. x Ramos'!E$66,0)</f>
        <v>454953.34</v>
      </c>
      <c r="F259" s="48">
        <f>VLOOKUP($Q259&amp;$B259,'PNC Exon. &amp; no Exon.'!$A:$AL,'P.N.C. x Comp. x Ramos'!F$66,0)</f>
        <v>0</v>
      </c>
      <c r="G259" s="48">
        <f>VLOOKUP($Q259&amp;$B259,'PNC Exon. &amp; no Exon.'!$A:$AL,'P.N.C. x Comp. x Ramos'!G$66,0)</f>
        <v>8885.23</v>
      </c>
      <c r="H259" s="48">
        <f>VLOOKUP($Q259&amp;$B259,'PNC Exon. &amp; no Exon.'!$A:$AL,'P.N.C. x Comp. x Ramos'!H$66,0)</f>
        <v>15337460.010000002</v>
      </c>
      <c r="I259" s="48">
        <f>VLOOKUP($Q259&amp;$B259,'PNC Exon. &amp; no Exon.'!$A:$AL,'P.N.C. x Comp. x Ramos'!I$66,0)</f>
        <v>483560.67</v>
      </c>
      <c r="J259" s="48">
        <f>VLOOKUP($Q259&amp;$B259,'PNC Exon. &amp; no Exon.'!$A:$AL,'P.N.C. x Comp. x Ramos'!J$66,0)</f>
        <v>36754.42</v>
      </c>
      <c r="K259" s="48">
        <f>VLOOKUP($Q259&amp;$B259,'PNC Exon. &amp; no Exon.'!$A:$AL,'P.N.C. x Comp. x Ramos'!K$66,0)</f>
        <v>84141620.349999994</v>
      </c>
      <c r="L259" s="48">
        <f>VLOOKUP($Q259&amp;$B259,'PNC Exon. &amp; no Exon.'!$A:$AL,'P.N.C. x Comp. x Ramos'!L$66,0)</f>
        <v>0</v>
      </c>
      <c r="M259" s="48">
        <f>VLOOKUP($Q259&amp;$B259,'PNC Exon. &amp; no Exon.'!$A:$AL,'P.N.C. x Comp. x Ramos'!M$66,0)</f>
        <v>10414910.800000001</v>
      </c>
      <c r="N259" s="48">
        <f>VLOOKUP($Q259&amp;$B259,'PNC Exon. &amp; no Exon.'!$A:$AL,'P.N.C. x Comp. x Ramos'!N$66,0)</f>
        <v>4355573.16</v>
      </c>
      <c r="O259" s="57">
        <f t="shared" si="25"/>
        <v>1.4857014272212892</v>
      </c>
      <c r="Q259" s="137" t="s">
        <v>3</v>
      </c>
    </row>
    <row r="260" spans="1:17" ht="15.95" customHeight="1" x14ac:dyDescent="0.4">
      <c r="A260" s="47">
        <f t="shared" si="23"/>
        <v>11</v>
      </c>
      <c r="B260" s="51" t="s">
        <v>114</v>
      </c>
      <c r="C260" s="59">
        <f t="shared" si="24"/>
        <v>106169456.53000002</v>
      </c>
      <c r="D260" s="48">
        <f>VLOOKUP($Q260&amp;$B260,'PNC Exon. &amp; no Exon.'!$A:$AL,'P.N.C. x Comp. x Ramos'!D$66,0)</f>
        <v>0</v>
      </c>
      <c r="E260" s="48">
        <f>VLOOKUP($Q260&amp;$B260,'PNC Exon. &amp; no Exon.'!$A:$AL,'P.N.C. x Comp. x Ramos'!E$66,0)</f>
        <v>69791.83</v>
      </c>
      <c r="F260" s="48">
        <f>VLOOKUP($Q260&amp;$B260,'PNC Exon. &amp; no Exon.'!$A:$AL,'P.N.C. x Comp. x Ramos'!F$66,0)</f>
        <v>0</v>
      </c>
      <c r="G260" s="48">
        <f>VLOOKUP($Q260&amp;$B260,'PNC Exon. &amp; no Exon.'!$A:$AL,'P.N.C. x Comp. x Ramos'!G$66,0)</f>
        <v>0</v>
      </c>
      <c r="H260" s="48">
        <f>VLOOKUP($Q260&amp;$B260,'PNC Exon. &amp; no Exon.'!$A:$AL,'P.N.C. x Comp. x Ramos'!H$66,0)</f>
        <v>286623.53000000003</v>
      </c>
      <c r="I260" s="48">
        <f>VLOOKUP($Q260&amp;$B260,'PNC Exon. &amp; no Exon.'!$A:$AL,'P.N.C. x Comp. x Ramos'!I$66,0)</f>
        <v>306298.53999999998</v>
      </c>
      <c r="J260" s="48">
        <f>VLOOKUP($Q260&amp;$B260,'PNC Exon. &amp; no Exon.'!$A:$AL,'P.N.C. x Comp. x Ramos'!J$66,0)</f>
        <v>2275137.9700000002</v>
      </c>
      <c r="K260" s="48">
        <f>VLOOKUP($Q260&amp;$B260,'PNC Exon. &amp; no Exon.'!$A:$AL,'P.N.C. x Comp. x Ramos'!K$66,0)</f>
        <v>102076514.06</v>
      </c>
      <c r="L260" s="48">
        <f>VLOOKUP($Q260&amp;$B260,'PNC Exon. &amp; no Exon.'!$A:$AL,'P.N.C. x Comp. x Ramos'!L$66,0)</f>
        <v>0</v>
      </c>
      <c r="M260" s="48">
        <f>VLOOKUP($Q260&amp;$B260,'PNC Exon. &amp; no Exon.'!$A:$AL,'P.N.C. x Comp. x Ramos'!M$66,0)</f>
        <v>913601.68</v>
      </c>
      <c r="N260" s="48">
        <f>VLOOKUP($Q260&amp;$B260,'PNC Exon. &amp; no Exon.'!$A:$AL,'P.N.C. x Comp. x Ramos'!N$66,0)</f>
        <v>241488.92</v>
      </c>
      <c r="O260" s="57">
        <f t="shared" si="25"/>
        <v>1.3688364469964112</v>
      </c>
      <c r="Q260" s="137" t="s">
        <v>3</v>
      </c>
    </row>
    <row r="261" spans="1:17" ht="15.95" customHeight="1" x14ac:dyDescent="0.4">
      <c r="A261" s="47">
        <f t="shared" si="23"/>
        <v>12</v>
      </c>
      <c r="B261" s="51" t="s">
        <v>115</v>
      </c>
      <c r="C261" s="59">
        <f t="shared" si="24"/>
        <v>85238298.849999994</v>
      </c>
      <c r="D261" s="48">
        <f>VLOOKUP($Q261&amp;$B261,'PNC Exon. &amp; no Exon.'!$A:$AL,'P.N.C. x Comp. x Ramos'!D$66,0)</f>
        <v>281979.25</v>
      </c>
      <c r="E261" s="48">
        <f>VLOOKUP($Q261&amp;$B261,'PNC Exon. &amp; no Exon.'!$A:$AL,'P.N.C. x Comp. x Ramos'!E$66,0)</f>
        <v>18751.54</v>
      </c>
      <c r="F261" s="48">
        <f>VLOOKUP($Q261&amp;$B261,'PNC Exon. &amp; no Exon.'!$A:$AL,'P.N.C. x Comp. x Ramos'!F$66,0)</f>
        <v>934915.85</v>
      </c>
      <c r="G261" s="48">
        <f>VLOOKUP($Q261&amp;$B261,'PNC Exon. &amp; no Exon.'!$A:$AL,'P.N.C. x Comp. x Ramos'!G$66,0)</f>
        <v>7341.28</v>
      </c>
      <c r="H261" s="48">
        <f>VLOOKUP($Q261&amp;$B261,'PNC Exon. &amp; no Exon.'!$A:$AL,'P.N.C. x Comp. x Ramos'!H$66,0)</f>
        <v>3187467.94</v>
      </c>
      <c r="I261" s="48">
        <f>VLOOKUP($Q261&amp;$B261,'PNC Exon. &amp; no Exon.'!$A:$AL,'P.N.C. x Comp. x Ramos'!I$66,0)</f>
        <v>74706.080000000002</v>
      </c>
      <c r="J261" s="48">
        <f>VLOOKUP($Q261&amp;$B261,'PNC Exon. &amp; no Exon.'!$A:$AL,'P.N.C. x Comp. x Ramos'!J$66,0)</f>
        <v>33835.97</v>
      </c>
      <c r="K261" s="48">
        <f>VLOOKUP($Q261&amp;$B261,'PNC Exon. &amp; no Exon.'!$A:$AL,'P.N.C. x Comp. x Ramos'!K$66,0)</f>
        <v>57299224.539999999</v>
      </c>
      <c r="L261" s="48">
        <f>VLOOKUP($Q261&amp;$B261,'PNC Exon. &amp; no Exon.'!$A:$AL,'P.N.C. x Comp. x Ramos'!L$66,0)</f>
        <v>0</v>
      </c>
      <c r="M261" s="48">
        <f>VLOOKUP($Q261&amp;$B261,'PNC Exon. &amp; no Exon.'!$A:$AL,'P.N.C. x Comp. x Ramos'!M$66,0)</f>
        <v>22182730.699999999</v>
      </c>
      <c r="N261" s="48">
        <f>VLOOKUP($Q261&amp;$B261,'PNC Exon. &amp; no Exon.'!$A:$AL,'P.N.C. x Comp. x Ramos'!N$66,0)</f>
        <v>1217345.7</v>
      </c>
      <c r="O261" s="57">
        <f t="shared" si="25"/>
        <v>1.0989722841133982</v>
      </c>
      <c r="Q261" s="137" t="s">
        <v>3</v>
      </c>
    </row>
    <row r="262" spans="1:17" ht="15.95" customHeight="1" x14ac:dyDescent="0.4">
      <c r="A262" s="47">
        <f t="shared" si="23"/>
        <v>13</v>
      </c>
      <c r="B262" s="51" t="s">
        <v>118</v>
      </c>
      <c r="C262" s="59">
        <f t="shared" si="24"/>
        <v>56009978.970000006</v>
      </c>
      <c r="D262" s="48">
        <f>VLOOKUP($Q262&amp;$B262,'PNC Exon. &amp; no Exon.'!$A:$AL,'P.N.C. x Comp. x Ramos'!D$66,0)</f>
        <v>83075.5</v>
      </c>
      <c r="E262" s="48">
        <f>VLOOKUP($Q262&amp;$B262,'PNC Exon. &amp; no Exon.'!$A:$AL,'P.N.C. x Comp. x Ramos'!E$66,0)</f>
        <v>3261212.56</v>
      </c>
      <c r="F262" s="48">
        <f>VLOOKUP($Q262&amp;$B262,'PNC Exon. &amp; no Exon.'!$A:$AL,'P.N.C. x Comp. x Ramos'!F$66,0)</f>
        <v>0</v>
      </c>
      <c r="G262" s="48">
        <f>VLOOKUP($Q262&amp;$B262,'PNC Exon. &amp; no Exon.'!$A:$AL,'P.N.C. x Comp. x Ramos'!G$66,0)</f>
        <v>2010933.19</v>
      </c>
      <c r="H262" s="48">
        <f>VLOOKUP($Q262&amp;$B262,'PNC Exon. &amp; no Exon.'!$A:$AL,'P.N.C. x Comp. x Ramos'!H$66,0)</f>
        <v>15768375.810000001</v>
      </c>
      <c r="I262" s="48">
        <f>VLOOKUP($Q262&amp;$B262,'PNC Exon. &amp; no Exon.'!$A:$AL,'P.N.C. x Comp. x Ramos'!I$66,0)</f>
        <v>122169.63</v>
      </c>
      <c r="J262" s="48">
        <f>VLOOKUP($Q262&amp;$B262,'PNC Exon. &amp; no Exon.'!$A:$AL,'P.N.C. x Comp. x Ramos'!J$66,0)</f>
        <v>1310860.3799999999</v>
      </c>
      <c r="K262" s="48">
        <f>VLOOKUP($Q262&amp;$B262,'PNC Exon. &amp; no Exon.'!$A:$AL,'P.N.C. x Comp. x Ramos'!K$66,0)</f>
        <v>31366793.879999999</v>
      </c>
      <c r="L262" s="48">
        <f>VLOOKUP($Q262&amp;$B262,'PNC Exon. &amp; no Exon.'!$A:$AL,'P.N.C. x Comp. x Ramos'!L$66,0)</f>
        <v>0</v>
      </c>
      <c r="M262" s="48">
        <f>VLOOKUP($Q262&amp;$B262,'PNC Exon. &amp; no Exon.'!$A:$AL,'P.N.C. x Comp. x Ramos'!M$66,0)</f>
        <v>258217.88999999998</v>
      </c>
      <c r="N262" s="48">
        <f>VLOOKUP($Q262&amp;$B262,'PNC Exon. &amp; no Exon.'!$A:$AL,'P.N.C. x Comp. x Ramos'!N$66,0)</f>
        <v>1828340.13</v>
      </c>
      <c r="O262" s="57">
        <f t="shared" si="25"/>
        <v>0.72213330571184098</v>
      </c>
      <c r="Q262" s="137" t="s">
        <v>3</v>
      </c>
    </row>
    <row r="263" spans="1:17" ht="15.95" customHeight="1" x14ac:dyDescent="0.4">
      <c r="A263" s="47">
        <f t="shared" si="23"/>
        <v>14</v>
      </c>
      <c r="B263" s="50" t="s">
        <v>119</v>
      </c>
      <c r="C263" s="59">
        <f t="shared" si="24"/>
        <v>54161029.099999994</v>
      </c>
      <c r="D263" s="48">
        <f>VLOOKUP($Q263&amp;$B263,'PNC Exon. &amp; no Exon.'!$A:$AL,'P.N.C. x Comp. x Ramos'!D$66,0)</f>
        <v>9379.6299999999992</v>
      </c>
      <c r="E263" s="48">
        <f>VLOOKUP($Q263&amp;$B263,'PNC Exon. &amp; no Exon.'!$A:$AL,'P.N.C. x Comp. x Ramos'!E$66,0)</f>
        <v>424039.22</v>
      </c>
      <c r="F263" s="48">
        <f>VLOOKUP($Q263&amp;$B263,'PNC Exon. &amp; no Exon.'!$A:$AL,'P.N.C. x Comp. x Ramos'!F$66,0)</f>
        <v>0</v>
      </c>
      <c r="G263" s="48">
        <f>VLOOKUP($Q263&amp;$B263,'PNC Exon. &amp; no Exon.'!$A:$AL,'P.N.C. x Comp. x Ramos'!G$66,0)</f>
        <v>0</v>
      </c>
      <c r="H263" s="48">
        <f>VLOOKUP($Q263&amp;$B263,'PNC Exon. &amp; no Exon.'!$A:$AL,'P.N.C. x Comp. x Ramos'!H$66,0)</f>
        <v>844297.97</v>
      </c>
      <c r="I263" s="48">
        <f>VLOOKUP($Q263&amp;$B263,'PNC Exon. &amp; no Exon.'!$A:$AL,'P.N.C. x Comp. x Ramos'!I$66,0)</f>
        <v>56607.02</v>
      </c>
      <c r="J263" s="48">
        <f>VLOOKUP($Q263&amp;$B263,'PNC Exon. &amp; no Exon.'!$A:$AL,'P.N.C. x Comp. x Ramos'!J$66,0)</f>
        <v>0</v>
      </c>
      <c r="K263" s="48">
        <f>VLOOKUP($Q263&amp;$B263,'PNC Exon. &amp; no Exon.'!$A:$AL,'P.N.C. x Comp. x Ramos'!K$66,0)</f>
        <v>52547124.119999997</v>
      </c>
      <c r="L263" s="48">
        <f>VLOOKUP($Q263&amp;$B263,'PNC Exon. &amp; no Exon.'!$A:$AL,'P.N.C. x Comp. x Ramos'!L$66,0)</f>
        <v>0</v>
      </c>
      <c r="M263" s="48">
        <f>VLOOKUP($Q263&amp;$B263,'PNC Exon. &amp; no Exon.'!$A:$AL,'P.N.C. x Comp. x Ramos'!M$66,0)</f>
        <v>60564.28</v>
      </c>
      <c r="N263" s="48">
        <f>VLOOKUP($Q263&amp;$B263,'PNC Exon. &amp; no Exon.'!$A:$AL,'P.N.C. x Comp. x Ramos'!N$66,0)</f>
        <v>219016.86</v>
      </c>
      <c r="O263" s="57">
        <f t="shared" si="25"/>
        <v>0.69829490572897823</v>
      </c>
      <c r="Q263" s="137" t="s">
        <v>3</v>
      </c>
    </row>
    <row r="264" spans="1:17" ht="15.95" customHeight="1" x14ac:dyDescent="0.4">
      <c r="A264" s="47">
        <f t="shared" si="23"/>
        <v>15</v>
      </c>
      <c r="B264" s="51" t="s">
        <v>80</v>
      </c>
      <c r="C264" s="88">
        <f t="shared" si="24"/>
        <v>51673802.210000001</v>
      </c>
      <c r="D264" s="48">
        <f>VLOOKUP($Q264&amp;$B264,'PNC Exon. &amp; no Exon.'!$A:$AL,'P.N.C. x Comp. x Ramos'!D$66,0)</f>
        <v>0</v>
      </c>
      <c r="E264" s="48">
        <f>VLOOKUP($Q264&amp;$B264,'PNC Exon. &amp; no Exon.'!$A:$AL,'P.N.C. x Comp. x Ramos'!E$66,0)</f>
        <v>0</v>
      </c>
      <c r="F264" s="48">
        <f>VLOOKUP($Q264&amp;$B264,'PNC Exon. &amp; no Exon.'!$A:$AL,'P.N.C. x Comp. x Ramos'!F$66,0)</f>
        <v>0</v>
      </c>
      <c r="G264" s="48">
        <f>VLOOKUP($Q264&amp;$B264,'PNC Exon. &amp; no Exon.'!$A:$AL,'P.N.C. x Comp. x Ramos'!G$66,0)</f>
        <v>0</v>
      </c>
      <c r="H264" s="48">
        <f>VLOOKUP($Q264&amp;$B264,'PNC Exon. &amp; no Exon.'!$A:$AL,'P.N.C. x Comp. x Ramos'!H$66,0)</f>
        <v>0</v>
      </c>
      <c r="I264" s="48">
        <f>VLOOKUP($Q264&amp;$B264,'PNC Exon. &amp; no Exon.'!$A:$AL,'P.N.C. x Comp. x Ramos'!I$66,0)</f>
        <v>0</v>
      </c>
      <c r="J264" s="48">
        <f>VLOOKUP($Q264&amp;$B264,'PNC Exon. &amp; no Exon.'!$A:$AL,'P.N.C. x Comp. x Ramos'!J$66,0)</f>
        <v>0</v>
      </c>
      <c r="K264" s="48">
        <f>VLOOKUP($Q264&amp;$B264,'PNC Exon. &amp; no Exon.'!$A:$AL,'P.N.C. x Comp. x Ramos'!K$66,0)</f>
        <v>51659595.93</v>
      </c>
      <c r="L264" s="48">
        <f>VLOOKUP($Q264&amp;$B264,'PNC Exon. &amp; no Exon.'!$A:$AL,'P.N.C. x Comp. x Ramos'!L$66,0)</f>
        <v>0</v>
      </c>
      <c r="M264" s="48">
        <f>VLOOKUP($Q264&amp;$B264,'PNC Exon. &amp; no Exon.'!$A:$AL,'P.N.C. x Comp. x Ramos'!M$66,0)</f>
        <v>14206.28</v>
      </c>
      <c r="N264" s="48">
        <f>VLOOKUP($Q264&amp;$B264,'PNC Exon. &amp; no Exon.'!$A:$AL,'P.N.C. x Comp. x Ramos'!N$66,0)</f>
        <v>0</v>
      </c>
      <c r="O264" s="57">
        <f t="shared" si="25"/>
        <v>0.66622723833897435</v>
      </c>
      <c r="Q264" s="137" t="s">
        <v>3</v>
      </c>
    </row>
    <row r="265" spans="1:17" ht="15.95" customHeight="1" x14ac:dyDescent="0.4">
      <c r="A265" s="47">
        <f t="shared" si="23"/>
        <v>17</v>
      </c>
      <c r="B265" s="51" t="s">
        <v>120</v>
      </c>
      <c r="C265" s="88">
        <f t="shared" si="24"/>
        <v>49217840.280000001</v>
      </c>
      <c r="D265" s="48">
        <f>VLOOKUP($Q265&amp;$B265,'PNC Exon. &amp; no Exon.'!$A:$AL,'P.N.C. x Comp. x Ramos'!D$66,0)</f>
        <v>0</v>
      </c>
      <c r="E265" s="48">
        <f>VLOOKUP($Q265&amp;$B265,'PNC Exon. &amp; no Exon.'!$A:$AL,'P.N.C. x Comp. x Ramos'!E$66,0)</f>
        <v>16308500.84</v>
      </c>
      <c r="F265" s="48">
        <f>VLOOKUP($Q265&amp;$B265,'PNC Exon. &amp; no Exon.'!$A:$AL,'P.N.C. x Comp. x Ramos'!F$66,0)</f>
        <v>0</v>
      </c>
      <c r="G265" s="48">
        <f>VLOOKUP($Q265&amp;$B265,'PNC Exon. &amp; no Exon.'!$A:$AL,'P.N.C. x Comp. x Ramos'!G$66,0)</f>
        <v>0</v>
      </c>
      <c r="H265" s="48">
        <f>VLOOKUP($Q265&amp;$B265,'PNC Exon. &amp; no Exon.'!$A:$AL,'P.N.C. x Comp. x Ramos'!H$66,0)</f>
        <v>6585196.1799999997</v>
      </c>
      <c r="I265" s="48">
        <f>VLOOKUP($Q265&amp;$B265,'PNC Exon. &amp; no Exon.'!$A:$AL,'P.N.C. x Comp. x Ramos'!I$66,0)</f>
        <v>0</v>
      </c>
      <c r="J265" s="48">
        <f>VLOOKUP($Q265&amp;$B265,'PNC Exon. &amp; no Exon.'!$A:$AL,'P.N.C. x Comp. x Ramos'!J$66,0)</f>
        <v>34147.49</v>
      </c>
      <c r="K265" s="48">
        <f>VLOOKUP($Q265&amp;$B265,'PNC Exon. &amp; no Exon.'!$A:$AL,'P.N.C. x Comp. x Ramos'!K$66,0)</f>
        <v>23393026.780000001</v>
      </c>
      <c r="L265" s="48">
        <f>VLOOKUP($Q265&amp;$B265,'PNC Exon. &amp; no Exon.'!$A:$AL,'P.N.C. x Comp. x Ramos'!L$66,0)</f>
        <v>0</v>
      </c>
      <c r="M265" s="48">
        <f>VLOOKUP($Q265&amp;$B265,'PNC Exon. &amp; no Exon.'!$A:$AL,'P.N.C. x Comp. x Ramos'!M$66,0)</f>
        <v>1187084.71</v>
      </c>
      <c r="N265" s="48">
        <f>VLOOKUP($Q265&amp;$B265,'PNC Exon. &amp; no Exon.'!$A:$AL,'P.N.C. x Comp. x Ramos'!N$66,0)</f>
        <v>1709884.28</v>
      </c>
      <c r="O265" s="57">
        <f t="shared" si="25"/>
        <v>0.63456266820651153</v>
      </c>
      <c r="Q265" s="137" t="s">
        <v>3</v>
      </c>
    </row>
    <row r="266" spans="1:17" ht="15.95" customHeight="1" x14ac:dyDescent="0.4">
      <c r="A266" s="47">
        <f t="shared" si="23"/>
        <v>16</v>
      </c>
      <c r="B266" s="51" t="s">
        <v>116</v>
      </c>
      <c r="C266" s="59">
        <f t="shared" si="24"/>
        <v>50494404.990000002</v>
      </c>
      <c r="D266" s="48">
        <f>VLOOKUP($Q266&amp;$B266,'PNC Exon. &amp; no Exon.'!$A:$AL,'P.N.C. x Comp. x Ramos'!D$66,0)</f>
        <v>0</v>
      </c>
      <c r="E266" s="48">
        <f>VLOOKUP($Q266&amp;$B266,'PNC Exon. &amp; no Exon.'!$A:$AL,'P.N.C. x Comp. x Ramos'!E$66,0)</f>
        <v>14478.44</v>
      </c>
      <c r="F266" s="48">
        <f>VLOOKUP($Q266&amp;$B266,'PNC Exon. &amp; no Exon.'!$A:$AL,'P.N.C. x Comp. x Ramos'!F$66,0)</f>
        <v>0</v>
      </c>
      <c r="G266" s="48">
        <f>VLOOKUP($Q266&amp;$B266,'PNC Exon. &amp; no Exon.'!$A:$AL,'P.N.C. x Comp. x Ramos'!G$66,0)</f>
        <v>0</v>
      </c>
      <c r="H266" s="48">
        <f>VLOOKUP($Q266&amp;$B266,'PNC Exon. &amp; no Exon.'!$A:$AL,'P.N.C. x Comp. x Ramos'!H$66,0)</f>
        <v>45196.94</v>
      </c>
      <c r="I266" s="48">
        <f>VLOOKUP($Q266&amp;$B266,'PNC Exon. &amp; no Exon.'!$A:$AL,'P.N.C. x Comp. x Ramos'!I$66,0)</f>
        <v>0</v>
      </c>
      <c r="J266" s="48">
        <f>VLOOKUP($Q266&amp;$B266,'PNC Exon. &amp; no Exon.'!$A:$AL,'P.N.C. x Comp. x Ramos'!J$66,0)</f>
        <v>283116.34000000003</v>
      </c>
      <c r="K266" s="48">
        <f>VLOOKUP($Q266&amp;$B266,'PNC Exon. &amp; no Exon.'!$A:$AL,'P.N.C. x Comp. x Ramos'!K$66,0)</f>
        <v>46756507.170000002</v>
      </c>
      <c r="L266" s="48">
        <f>VLOOKUP($Q266&amp;$B266,'PNC Exon. &amp; no Exon.'!$A:$AL,'P.N.C. x Comp. x Ramos'!L$66,0)</f>
        <v>0</v>
      </c>
      <c r="M266" s="48">
        <f>VLOOKUP($Q266&amp;$B266,'PNC Exon. &amp; no Exon.'!$A:$AL,'P.N.C. x Comp. x Ramos'!M$66,0)</f>
        <v>3188585.63</v>
      </c>
      <c r="N266" s="48">
        <f>VLOOKUP($Q266&amp;$B266,'PNC Exon. &amp; no Exon.'!$A:$AL,'P.N.C. x Comp. x Ramos'!N$66,0)</f>
        <v>206520.47</v>
      </c>
      <c r="O266" s="57">
        <f t="shared" si="25"/>
        <v>0.65102134058846584</v>
      </c>
      <c r="Q266" s="137" t="s">
        <v>3</v>
      </c>
    </row>
    <row r="267" spans="1:17" ht="15.95" customHeight="1" x14ac:dyDescent="0.4">
      <c r="A267" s="47">
        <f t="shared" si="23"/>
        <v>18</v>
      </c>
      <c r="B267" s="51" t="s">
        <v>121</v>
      </c>
      <c r="C267" s="88">
        <f t="shared" si="24"/>
        <v>47005621.899999991</v>
      </c>
      <c r="D267" s="48">
        <f>VLOOKUP($Q267&amp;$B267,'PNC Exon. &amp; no Exon.'!$A:$AL,'P.N.C. x Comp. x Ramos'!D$66,0)</f>
        <v>0</v>
      </c>
      <c r="E267" s="48">
        <f>VLOOKUP($Q267&amp;$B267,'PNC Exon. &amp; no Exon.'!$A:$AL,'P.N.C. x Comp. x Ramos'!E$66,0)</f>
        <v>15254698.57</v>
      </c>
      <c r="F267" s="48">
        <f>VLOOKUP($Q267&amp;$B267,'PNC Exon. &amp; no Exon.'!$A:$AL,'P.N.C. x Comp. x Ramos'!F$66,0)</f>
        <v>6632267.6100000003</v>
      </c>
      <c r="G267" s="48">
        <f>VLOOKUP($Q267&amp;$B267,'PNC Exon. &amp; no Exon.'!$A:$AL,'P.N.C. x Comp. x Ramos'!G$66,0)</f>
        <v>13905</v>
      </c>
      <c r="H267" s="48">
        <f>VLOOKUP($Q267&amp;$B267,'PNC Exon. &amp; no Exon.'!$A:$AL,'P.N.C. x Comp. x Ramos'!H$66,0)</f>
        <v>1761112.07</v>
      </c>
      <c r="I267" s="48">
        <f>VLOOKUP($Q267&amp;$B267,'PNC Exon. &amp; no Exon.'!$A:$AL,'P.N.C. x Comp. x Ramos'!I$66,0)</f>
        <v>1456357.97</v>
      </c>
      <c r="J267" s="48">
        <f>VLOOKUP($Q267&amp;$B267,'PNC Exon. &amp; no Exon.'!$A:$AL,'P.N.C. x Comp. x Ramos'!J$66,0)</f>
        <v>200514.18</v>
      </c>
      <c r="K267" s="48">
        <f>VLOOKUP($Q267&amp;$B267,'PNC Exon. &amp; no Exon.'!$A:$AL,'P.N.C. x Comp. x Ramos'!K$66,0)</f>
        <v>18971013.419999998</v>
      </c>
      <c r="L267" s="48">
        <f>VLOOKUP($Q267&amp;$B267,'PNC Exon. &amp; no Exon.'!$A:$AL,'P.N.C. x Comp. x Ramos'!L$66,0)</f>
        <v>0</v>
      </c>
      <c r="M267" s="48">
        <f>VLOOKUP($Q267&amp;$B267,'PNC Exon. &amp; no Exon.'!$A:$AL,'P.N.C. x Comp. x Ramos'!M$66,0)</f>
        <v>1588400.21</v>
      </c>
      <c r="N267" s="48">
        <f>VLOOKUP($Q267&amp;$B267,'PNC Exon. &amp; no Exon.'!$A:$AL,'P.N.C. x Comp. x Ramos'!N$66,0)</f>
        <v>1127352.8700000001</v>
      </c>
      <c r="O267" s="57">
        <f t="shared" si="25"/>
        <v>0.60604066907200804</v>
      </c>
      <c r="Q267" s="137" t="s">
        <v>3</v>
      </c>
    </row>
    <row r="268" spans="1:17" ht="15.95" customHeight="1" x14ac:dyDescent="0.4">
      <c r="A268" s="47">
        <f t="shared" si="23"/>
        <v>19</v>
      </c>
      <c r="B268" s="51" t="s">
        <v>78</v>
      </c>
      <c r="C268" s="88">
        <f t="shared" si="24"/>
        <v>42549820.950000003</v>
      </c>
      <c r="D268" s="48">
        <f>VLOOKUP($Q268&amp;$B268,'PNC Exon. &amp; no Exon.'!$A:$AL,'P.N.C. x Comp. x Ramos'!D$66,0)</f>
        <v>2844.82</v>
      </c>
      <c r="E268" s="48">
        <f>VLOOKUP($Q268&amp;$B268,'PNC Exon. &amp; no Exon.'!$A:$AL,'P.N.C. x Comp. x Ramos'!E$66,0)</f>
        <v>6887091.5599999996</v>
      </c>
      <c r="F268" s="48">
        <f>VLOOKUP($Q268&amp;$B268,'PNC Exon. &amp; no Exon.'!$A:$AL,'P.N.C. x Comp. x Ramos'!F$66,0)</f>
        <v>0</v>
      </c>
      <c r="G268" s="48">
        <f>VLOOKUP($Q268&amp;$B268,'PNC Exon. &amp; no Exon.'!$A:$AL,'P.N.C. x Comp. x Ramos'!G$66,0)</f>
        <v>0</v>
      </c>
      <c r="H268" s="48">
        <f>VLOOKUP($Q268&amp;$B268,'PNC Exon. &amp; no Exon.'!$A:$AL,'P.N.C. x Comp. x Ramos'!H$66,0)</f>
        <v>5861287.4000000004</v>
      </c>
      <c r="I268" s="48">
        <f>VLOOKUP($Q268&amp;$B268,'PNC Exon. &amp; no Exon.'!$A:$AL,'P.N.C. x Comp. x Ramos'!I$66,0)</f>
        <v>79565.919999999998</v>
      </c>
      <c r="J268" s="48">
        <f>VLOOKUP($Q268&amp;$B268,'PNC Exon. &amp; no Exon.'!$A:$AL,'P.N.C. x Comp. x Ramos'!J$66,0)</f>
        <v>73964.59</v>
      </c>
      <c r="K268" s="48">
        <f>VLOOKUP($Q268&amp;$B268,'PNC Exon. &amp; no Exon.'!$A:$AL,'P.N.C. x Comp. x Ramos'!K$66,0)</f>
        <v>23591323.82</v>
      </c>
      <c r="L268" s="48">
        <f>VLOOKUP($Q268&amp;$B268,'PNC Exon. &amp; no Exon.'!$A:$AL,'P.N.C. x Comp. x Ramos'!L$66,0)</f>
        <v>0</v>
      </c>
      <c r="M268" s="48">
        <f>VLOOKUP($Q268&amp;$B268,'PNC Exon. &amp; no Exon.'!$A:$AL,'P.N.C. x Comp. x Ramos'!M$66,0)</f>
        <v>1447258.32</v>
      </c>
      <c r="N268" s="48">
        <f>VLOOKUP($Q268&amp;$B268,'PNC Exon. &amp; no Exon.'!$A:$AL,'P.N.C. x Comp. x Ramos'!N$66,0)</f>
        <v>4606484.5199999996</v>
      </c>
      <c r="O268" s="57">
        <f t="shared" si="25"/>
        <v>0.54859229417901079</v>
      </c>
      <c r="Q268" s="137" t="s">
        <v>3</v>
      </c>
    </row>
    <row r="269" spans="1:17" ht="15.95" customHeight="1" x14ac:dyDescent="0.4">
      <c r="A269" s="47">
        <f t="shared" si="23"/>
        <v>20</v>
      </c>
      <c r="B269" s="51" t="s">
        <v>122</v>
      </c>
      <c r="C269" s="88">
        <f t="shared" si="24"/>
        <v>41956612.579999998</v>
      </c>
      <c r="D269" s="48">
        <f>VLOOKUP($Q269&amp;$B269,'PNC Exon. &amp; no Exon.'!$A:$AL,'P.N.C. x Comp. x Ramos'!D$66,0)</f>
        <v>0</v>
      </c>
      <c r="E269" s="48">
        <f>VLOOKUP($Q269&amp;$B269,'PNC Exon. &amp; no Exon.'!$A:$AL,'P.N.C. x Comp. x Ramos'!E$66,0)</f>
        <v>41803450.899999999</v>
      </c>
      <c r="F269" s="48">
        <f>VLOOKUP($Q269&amp;$B269,'PNC Exon. &amp; no Exon.'!$A:$AL,'P.N.C. x Comp. x Ramos'!F$66,0)</f>
        <v>0</v>
      </c>
      <c r="G269" s="48">
        <f>VLOOKUP($Q269&amp;$B269,'PNC Exon. &amp; no Exon.'!$A:$AL,'P.N.C. x Comp. x Ramos'!G$66,0)</f>
        <v>0</v>
      </c>
      <c r="H269" s="48">
        <f>VLOOKUP($Q269&amp;$B269,'PNC Exon. &amp; no Exon.'!$A:$AL,'P.N.C. x Comp. x Ramos'!H$66,0)</f>
        <v>0</v>
      </c>
      <c r="I269" s="48">
        <f>VLOOKUP($Q269&amp;$B269,'PNC Exon. &amp; no Exon.'!$A:$AL,'P.N.C. x Comp. x Ramos'!I$66,0)</f>
        <v>0</v>
      </c>
      <c r="J269" s="48">
        <f>VLOOKUP($Q269&amp;$B269,'PNC Exon. &amp; no Exon.'!$A:$AL,'P.N.C. x Comp. x Ramos'!J$66,0)</f>
        <v>0</v>
      </c>
      <c r="K269" s="48">
        <f>VLOOKUP($Q269&amp;$B269,'PNC Exon. &amp; no Exon.'!$A:$AL,'P.N.C. x Comp. x Ramos'!K$66,0)</f>
        <v>0</v>
      </c>
      <c r="L269" s="48">
        <f>VLOOKUP($Q269&amp;$B269,'PNC Exon. &amp; no Exon.'!$A:$AL,'P.N.C. x Comp. x Ramos'!L$66,0)</f>
        <v>0</v>
      </c>
      <c r="M269" s="48">
        <f>VLOOKUP($Q269&amp;$B269,'PNC Exon. &amp; no Exon.'!$A:$AL,'P.N.C. x Comp. x Ramos'!M$66,0)</f>
        <v>153161.68</v>
      </c>
      <c r="N269" s="48">
        <f>VLOOKUP($Q269&amp;$B269,'PNC Exon. &amp; no Exon.'!$A:$AL,'P.N.C. x Comp. x Ramos'!N$66,0)</f>
        <v>0</v>
      </c>
      <c r="O269" s="57">
        <f t="shared" si="25"/>
        <v>0.54094409417819511</v>
      </c>
      <c r="Q269" s="137" t="s">
        <v>3</v>
      </c>
    </row>
    <row r="270" spans="1:17" ht="15.95" customHeight="1" x14ac:dyDescent="0.4">
      <c r="A270" s="47">
        <f t="shared" si="23"/>
        <v>21</v>
      </c>
      <c r="B270" s="50" t="s">
        <v>123</v>
      </c>
      <c r="C270" s="88">
        <f t="shared" si="24"/>
        <v>32437537.59</v>
      </c>
      <c r="D270" s="48">
        <f>VLOOKUP($Q270&amp;$B270,'PNC Exon. &amp; no Exon.'!$A:$AL,'P.N.C. x Comp. x Ramos'!D$66,0)</f>
        <v>0</v>
      </c>
      <c r="E270" s="48">
        <f>VLOOKUP($Q270&amp;$B270,'PNC Exon. &amp; no Exon.'!$A:$AL,'P.N.C. x Comp. x Ramos'!E$66,0)</f>
        <v>0</v>
      </c>
      <c r="F270" s="48">
        <f>VLOOKUP($Q270&amp;$B270,'PNC Exon. &amp; no Exon.'!$A:$AL,'P.N.C. x Comp. x Ramos'!F$66,0)</f>
        <v>32437537.59</v>
      </c>
      <c r="G270" s="48">
        <f>VLOOKUP($Q270&amp;$B270,'PNC Exon. &amp; no Exon.'!$A:$AL,'P.N.C. x Comp. x Ramos'!G$66,0)</f>
        <v>0</v>
      </c>
      <c r="H270" s="48">
        <f>VLOOKUP($Q270&amp;$B270,'PNC Exon. &amp; no Exon.'!$A:$AL,'P.N.C. x Comp. x Ramos'!H$66,0)</f>
        <v>0</v>
      </c>
      <c r="I270" s="48">
        <f>VLOOKUP($Q270&amp;$B270,'PNC Exon. &amp; no Exon.'!$A:$AL,'P.N.C. x Comp. x Ramos'!I$66,0)</f>
        <v>0</v>
      </c>
      <c r="J270" s="48">
        <f>VLOOKUP($Q270&amp;$B270,'PNC Exon. &amp; no Exon.'!$A:$AL,'P.N.C. x Comp. x Ramos'!J$66,0)</f>
        <v>0</v>
      </c>
      <c r="K270" s="48">
        <f>VLOOKUP($Q270&amp;$B270,'PNC Exon. &amp; no Exon.'!$A:$AL,'P.N.C. x Comp. x Ramos'!K$66,0)</f>
        <v>0</v>
      </c>
      <c r="L270" s="48">
        <f>VLOOKUP($Q270&amp;$B270,'PNC Exon. &amp; no Exon.'!$A:$AL,'P.N.C. x Comp. x Ramos'!L$66,0)</f>
        <v>0</v>
      </c>
      <c r="M270" s="48">
        <f>VLOOKUP($Q270&amp;$B270,'PNC Exon. &amp; no Exon.'!$A:$AL,'P.N.C. x Comp. x Ramos'!M$66,0)</f>
        <v>0</v>
      </c>
      <c r="N270" s="48">
        <f>VLOOKUP($Q270&amp;$B270,'PNC Exon. &amp; no Exon.'!$A:$AL,'P.N.C. x Comp. x Ramos'!N$66,0)</f>
        <v>0</v>
      </c>
      <c r="O270" s="57">
        <f t="shared" si="25"/>
        <v>0.41821523021041052</v>
      </c>
      <c r="Q270" s="137" t="s">
        <v>3</v>
      </c>
    </row>
    <row r="271" spans="1:17" ht="15.95" customHeight="1" x14ac:dyDescent="0.4">
      <c r="A271" s="47">
        <f t="shared" si="23"/>
        <v>22</v>
      </c>
      <c r="B271" s="51" t="s">
        <v>87</v>
      </c>
      <c r="C271" s="59">
        <f t="shared" si="24"/>
        <v>29063852.210000001</v>
      </c>
      <c r="D271" s="48">
        <f>VLOOKUP($Q271&amp;$B271,'PNC Exon. &amp; no Exon.'!$A:$AL,'P.N.C. x Comp. x Ramos'!D$66,0)</f>
        <v>0</v>
      </c>
      <c r="E271" s="48">
        <f>VLOOKUP($Q271&amp;$B271,'PNC Exon. &amp; no Exon.'!$A:$AL,'P.N.C. x Comp. x Ramos'!E$66,0)</f>
        <v>256890.84</v>
      </c>
      <c r="F271" s="48">
        <f>VLOOKUP($Q271&amp;$B271,'PNC Exon. &amp; no Exon.'!$A:$AL,'P.N.C. x Comp. x Ramos'!F$66,0)</f>
        <v>28806961.370000001</v>
      </c>
      <c r="G271" s="48">
        <f>VLOOKUP($Q271&amp;$B271,'PNC Exon. &amp; no Exon.'!$A:$AL,'P.N.C. x Comp. x Ramos'!G$66,0)</f>
        <v>0</v>
      </c>
      <c r="H271" s="48">
        <f>VLOOKUP($Q271&amp;$B271,'PNC Exon. &amp; no Exon.'!$A:$AL,'P.N.C. x Comp. x Ramos'!H$66,0)</f>
        <v>0</v>
      </c>
      <c r="I271" s="48">
        <f>VLOOKUP($Q271&amp;$B271,'PNC Exon. &amp; no Exon.'!$A:$AL,'P.N.C. x Comp. x Ramos'!I$66,0)</f>
        <v>0</v>
      </c>
      <c r="J271" s="48">
        <f>VLOOKUP($Q271&amp;$B271,'PNC Exon. &amp; no Exon.'!$A:$AL,'P.N.C. x Comp. x Ramos'!J$66,0)</f>
        <v>0</v>
      </c>
      <c r="K271" s="48">
        <f>VLOOKUP($Q271&amp;$B271,'PNC Exon. &amp; no Exon.'!$A:$AL,'P.N.C. x Comp. x Ramos'!K$66,0)</f>
        <v>0</v>
      </c>
      <c r="L271" s="48">
        <f>VLOOKUP($Q271&amp;$B271,'PNC Exon. &amp; no Exon.'!$A:$AL,'P.N.C. x Comp. x Ramos'!L$66,0)</f>
        <v>0</v>
      </c>
      <c r="M271" s="48">
        <f>VLOOKUP($Q271&amp;$B271,'PNC Exon. &amp; no Exon.'!$A:$AL,'P.N.C. x Comp. x Ramos'!M$66,0)</f>
        <v>0</v>
      </c>
      <c r="N271" s="48">
        <f>VLOOKUP($Q271&amp;$B271,'PNC Exon. &amp; no Exon.'!$A:$AL,'P.N.C. x Comp. x Ramos'!N$66,0)</f>
        <v>0</v>
      </c>
      <c r="O271" s="57">
        <f t="shared" si="25"/>
        <v>0.37471850657843037</v>
      </c>
      <c r="Q271" s="137" t="s">
        <v>3</v>
      </c>
    </row>
    <row r="272" spans="1:17" ht="15.95" customHeight="1" x14ac:dyDescent="0.4">
      <c r="A272" s="47">
        <f t="shared" si="23"/>
        <v>23</v>
      </c>
      <c r="B272" s="51" t="s">
        <v>124</v>
      </c>
      <c r="C272" s="59">
        <f t="shared" si="24"/>
        <v>26475624.439999998</v>
      </c>
      <c r="D272" s="48">
        <f>VLOOKUP($Q272&amp;$B272,'PNC Exon. &amp; no Exon.'!$A:$AL,'P.N.C. x Comp. x Ramos'!D$66,0)</f>
        <v>0</v>
      </c>
      <c r="E272" s="48">
        <f>VLOOKUP($Q272&amp;$B272,'PNC Exon. &amp; no Exon.'!$A:$AL,'P.N.C. x Comp. x Ramos'!E$66,0)</f>
        <v>2407060.23</v>
      </c>
      <c r="F272" s="48">
        <f>VLOOKUP($Q272&amp;$B272,'PNC Exon. &amp; no Exon.'!$A:$AL,'P.N.C. x Comp. x Ramos'!F$66,0)</f>
        <v>494289</v>
      </c>
      <c r="G272" s="48">
        <f>VLOOKUP($Q272&amp;$B272,'PNC Exon. &amp; no Exon.'!$A:$AL,'P.N.C. x Comp. x Ramos'!G$66,0)</f>
        <v>0</v>
      </c>
      <c r="H272" s="48">
        <f>VLOOKUP($Q272&amp;$B272,'PNC Exon. &amp; no Exon.'!$A:$AL,'P.N.C. x Comp. x Ramos'!H$66,0)</f>
        <v>35898.22</v>
      </c>
      <c r="I272" s="48">
        <f>VLOOKUP($Q272&amp;$B272,'PNC Exon. &amp; no Exon.'!$A:$AL,'P.N.C. x Comp. x Ramos'!I$66,0)</f>
        <v>108706.88</v>
      </c>
      <c r="J272" s="48">
        <f>VLOOKUP($Q272&amp;$B272,'PNC Exon. &amp; no Exon.'!$A:$AL,'P.N.C. x Comp. x Ramos'!J$66,0)</f>
        <v>16209.19</v>
      </c>
      <c r="K272" s="48">
        <f>VLOOKUP($Q272&amp;$B272,'PNC Exon. &amp; no Exon.'!$A:$AL,'P.N.C. x Comp. x Ramos'!K$66,0)</f>
        <v>5436047.8200000003</v>
      </c>
      <c r="L272" s="48">
        <f>VLOOKUP($Q272&amp;$B272,'PNC Exon. &amp; no Exon.'!$A:$AL,'P.N.C. x Comp. x Ramos'!L$66,0)</f>
        <v>0</v>
      </c>
      <c r="M272" s="48">
        <f>VLOOKUP($Q272&amp;$B272,'PNC Exon. &amp; no Exon.'!$A:$AL,'P.N.C. x Comp. x Ramos'!M$66,0)</f>
        <v>16925068.079999998</v>
      </c>
      <c r="N272" s="48">
        <f>VLOOKUP($Q272&amp;$B272,'PNC Exon. &amp; no Exon.'!$A:$AL,'P.N.C. x Comp. x Ramos'!N$66,0)</f>
        <v>1052345.02</v>
      </c>
      <c r="O272" s="57">
        <f t="shared" si="25"/>
        <v>0.34134864088920414</v>
      </c>
      <c r="Q272" s="137" t="s">
        <v>3</v>
      </c>
    </row>
    <row r="273" spans="1:17" ht="15.95" customHeight="1" x14ac:dyDescent="0.4">
      <c r="A273" s="47">
        <f t="shared" si="23"/>
        <v>24</v>
      </c>
      <c r="B273" s="51" t="s">
        <v>117</v>
      </c>
      <c r="C273" s="59">
        <f t="shared" si="24"/>
        <v>24551073.990000002</v>
      </c>
      <c r="D273" s="48">
        <f>VLOOKUP($Q273&amp;$B273,'PNC Exon. &amp; no Exon.'!$A:$AL,'P.N.C. x Comp. x Ramos'!D$66,0)</f>
        <v>0</v>
      </c>
      <c r="E273" s="48">
        <f>VLOOKUP($Q273&amp;$B273,'PNC Exon. &amp; no Exon.'!$A:$AL,'P.N.C. x Comp. x Ramos'!E$66,0)</f>
        <v>1726445.68</v>
      </c>
      <c r="F273" s="48">
        <f>VLOOKUP($Q273&amp;$B273,'PNC Exon. &amp; no Exon.'!$A:$AL,'P.N.C. x Comp. x Ramos'!F$66,0)</f>
        <v>0</v>
      </c>
      <c r="G273" s="48">
        <f>VLOOKUP($Q273&amp;$B273,'PNC Exon. &amp; no Exon.'!$A:$AL,'P.N.C. x Comp. x Ramos'!G$66,0)</f>
        <v>0</v>
      </c>
      <c r="H273" s="48">
        <f>VLOOKUP($Q273&amp;$B273,'PNC Exon. &amp; no Exon.'!$A:$AL,'P.N.C. x Comp. x Ramos'!H$66,0)</f>
        <v>0</v>
      </c>
      <c r="I273" s="48">
        <f>VLOOKUP($Q273&amp;$B273,'PNC Exon. &amp; no Exon.'!$A:$AL,'P.N.C. x Comp. x Ramos'!I$66,0)</f>
        <v>0</v>
      </c>
      <c r="J273" s="48">
        <f>VLOOKUP($Q273&amp;$B273,'PNC Exon. &amp; no Exon.'!$A:$AL,'P.N.C. x Comp. x Ramos'!J$66,0)</f>
        <v>0</v>
      </c>
      <c r="K273" s="48">
        <f>VLOOKUP($Q273&amp;$B273,'PNC Exon. &amp; no Exon.'!$A:$AL,'P.N.C. x Comp. x Ramos'!K$66,0)</f>
        <v>0</v>
      </c>
      <c r="L273" s="48">
        <f>VLOOKUP($Q273&amp;$B273,'PNC Exon. &amp; no Exon.'!$A:$AL,'P.N.C. x Comp. x Ramos'!L$66,0)</f>
        <v>22444431.260000002</v>
      </c>
      <c r="M273" s="48">
        <f>VLOOKUP($Q273&amp;$B273,'PNC Exon. &amp; no Exon.'!$A:$AL,'P.N.C. x Comp. x Ramos'!M$66,0)</f>
        <v>0</v>
      </c>
      <c r="N273" s="48">
        <f>VLOOKUP($Q273&amp;$B273,'PNC Exon. &amp; no Exon.'!$A:$AL,'P.N.C. x Comp. x Ramos'!N$66,0)</f>
        <v>380197.05</v>
      </c>
      <c r="O273" s="57">
        <f t="shared" si="25"/>
        <v>0.31653552715438016</v>
      </c>
      <c r="Q273" s="137" t="s">
        <v>3</v>
      </c>
    </row>
    <row r="274" spans="1:17" ht="15.95" customHeight="1" x14ac:dyDescent="0.4">
      <c r="A274" s="47">
        <f t="shared" si="23"/>
        <v>25</v>
      </c>
      <c r="B274" s="51" t="s">
        <v>109</v>
      </c>
      <c r="C274" s="59">
        <f t="shared" si="24"/>
        <v>23168423.399999999</v>
      </c>
      <c r="D274" s="48">
        <f>VLOOKUP($Q274&amp;$B274,'PNC Exon. &amp; no Exon.'!$A:$AL,'P.N.C. x Comp. x Ramos'!D$66,0)</f>
        <v>81798.05</v>
      </c>
      <c r="E274" s="48">
        <f>VLOOKUP($Q274&amp;$B274,'PNC Exon. &amp; no Exon.'!$A:$AL,'P.N.C. x Comp. x Ramos'!E$66,0)</f>
        <v>932542.31</v>
      </c>
      <c r="F274" s="48">
        <f>VLOOKUP($Q274&amp;$B274,'PNC Exon. &amp; no Exon.'!$A:$AL,'P.N.C. x Comp. x Ramos'!F$66,0)</f>
        <v>5000000</v>
      </c>
      <c r="G274" s="48">
        <f>VLOOKUP($Q274&amp;$B274,'PNC Exon. &amp; no Exon.'!$A:$AL,'P.N.C. x Comp. x Ramos'!G$66,0)</f>
        <v>0</v>
      </c>
      <c r="H274" s="48">
        <f>VLOOKUP($Q274&amp;$B274,'PNC Exon. &amp; no Exon.'!$A:$AL,'P.N.C. x Comp. x Ramos'!H$66,0)</f>
        <v>138198.24</v>
      </c>
      <c r="I274" s="48">
        <f>VLOOKUP($Q274&amp;$B274,'PNC Exon. &amp; no Exon.'!$A:$AL,'P.N.C. x Comp. x Ramos'!I$66,0)</f>
        <v>0</v>
      </c>
      <c r="J274" s="48">
        <f>VLOOKUP($Q274&amp;$B274,'PNC Exon. &amp; no Exon.'!$A:$AL,'P.N.C. x Comp. x Ramos'!J$66,0)</f>
        <v>0</v>
      </c>
      <c r="K274" s="48">
        <f>VLOOKUP($Q274&amp;$B274,'PNC Exon. &amp; no Exon.'!$A:$AL,'P.N.C. x Comp. x Ramos'!K$66,0)</f>
        <v>14814482.439999999</v>
      </c>
      <c r="L274" s="48">
        <f>VLOOKUP($Q274&amp;$B274,'PNC Exon. &amp; no Exon.'!$A:$AL,'P.N.C. x Comp. x Ramos'!L$66,0)</f>
        <v>0</v>
      </c>
      <c r="M274" s="48">
        <f>VLOOKUP($Q274&amp;$B274,'PNC Exon. &amp; no Exon.'!$A:$AL,'P.N.C. x Comp. x Ramos'!M$66,0)</f>
        <v>2076739.12</v>
      </c>
      <c r="N274" s="48">
        <f>VLOOKUP($Q274&amp;$B274,'PNC Exon. &amp; no Exon.'!$A:$AL,'P.N.C. x Comp. x Ramos'!N$66,0)</f>
        <v>124663.24</v>
      </c>
      <c r="O274" s="57">
        <f t="shared" si="25"/>
        <v>0.29870909587262728</v>
      </c>
      <c r="Q274" s="137" t="s">
        <v>3</v>
      </c>
    </row>
    <row r="275" spans="1:17" ht="15.95" customHeight="1" x14ac:dyDescent="0.4">
      <c r="A275" s="47">
        <f t="shared" si="23"/>
        <v>26</v>
      </c>
      <c r="B275" s="51" t="s">
        <v>126</v>
      </c>
      <c r="C275" s="88">
        <f t="shared" si="24"/>
        <v>21083038.390000001</v>
      </c>
      <c r="D275" s="48">
        <f>VLOOKUP($Q275&amp;$B275,'PNC Exon. &amp; no Exon.'!$A:$AL,'P.N.C. x Comp. x Ramos'!D$66,0)</f>
        <v>0</v>
      </c>
      <c r="E275" s="48">
        <f>VLOOKUP($Q275&amp;$B275,'PNC Exon. &amp; no Exon.'!$A:$AL,'P.N.C. x Comp. x Ramos'!E$66,0)</f>
        <v>11557575.949999999</v>
      </c>
      <c r="F275" s="48">
        <f>VLOOKUP($Q275&amp;$B275,'PNC Exon. &amp; no Exon.'!$A:$AL,'P.N.C. x Comp. x Ramos'!F$66,0)</f>
        <v>0</v>
      </c>
      <c r="G275" s="48">
        <f>VLOOKUP($Q275&amp;$B275,'PNC Exon. &amp; no Exon.'!$A:$AL,'P.N.C. x Comp. x Ramos'!G$66,0)</f>
        <v>0</v>
      </c>
      <c r="H275" s="48">
        <f>VLOOKUP($Q275&amp;$B275,'PNC Exon. &amp; no Exon.'!$A:$AL,'P.N.C. x Comp. x Ramos'!H$66,0)</f>
        <v>5050982.72</v>
      </c>
      <c r="I275" s="48">
        <f>VLOOKUP($Q275&amp;$B275,'PNC Exon. &amp; no Exon.'!$A:$AL,'P.N.C. x Comp. x Ramos'!I$66,0)</f>
        <v>0</v>
      </c>
      <c r="J275" s="48">
        <f>VLOOKUP($Q275&amp;$B275,'PNC Exon. &amp; no Exon.'!$A:$AL,'P.N.C. x Comp. x Ramos'!J$66,0)</f>
        <v>1671.79</v>
      </c>
      <c r="K275" s="48">
        <f>VLOOKUP($Q275&amp;$B275,'PNC Exon. &amp; no Exon.'!$A:$AL,'P.N.C. x Comp. x Ramos'!K$66,0)</f>
        <v>39924.980000000003</v>
      </c>
      <c r="L275" s="48">
        <f>VLOOKUP($Q275&amp;$B275,'PNC Exon. &amp; no Exon.'!$A:$AL,'P.N.C. x Comp. x Ramos'!L$66,0)</f>
        <v>0</v>
      </c>
      <c r="M275" s="48">
        <f>VLOOKUP($Q275&amp;$B275,'PNC Exon. &amp; no Exon.'!$A:$AL,'P.N.C. x Comp. x Ramos'!M$66,0)</f>
        <v>47279.72</v>
      </c>
      <c r="N275" s="48">
        <f>VLOOKUP($Q275&amp;$B275,'PNC Exon. &amp; no Exon.'!$A:$AL,'P.N.C. x Comp. x Ramos'!N$66,0)</f>
        <v>4385603.2300000004</v>
      </c>
      <c r="O275" s="57">
        <f t="shared" si="25"/>
        <v>0.27182235178440289</v>
      </c>
      <c r="Q275" s="137" t="s">
        <v>3</v>
      </c>
    </row>
    <row r="276" spans="1:17" ht="15.95" customHeight="1" x14ac:dyDescent="0.4">
      <c r="A276" s="47">
        <f t="shared" si="23"/>
        <v>27</v>
      </c>
      <c r="B276" s="51" t="s">
        <v>125</v>
      </c>
      <c r="C276" s="59">
        <f t="shared" si="24"/>
        <v>20789698.75</v>
      </c>
      <c r="D276" s="48">
        <f>VLOOKUP($Q276&amp;$B276,'PNC Exon. &amp; no Exon.'!$A:$AL,'P.N.C. x Comp. x Ramos'!D$66,0)</f>
        <v>0</v>
      </c>
      <c r="E276" s="48">
        <f>VLOOKUP($Q276&amp;$B276,'PNC Exon. &amp; no Exon.'!$A:$AL,'P.N.C. x Comp. x Ramos'!E$66,0)</f>
        <v>507891.87</v>
      </c>
      <c r="F276" s="48">
        <f>VLOOKUP($Q276&amp;$B276,'PNC Exon. &amp; no Exon.'!$A:$AL,'P.N.C. x Comp. x Ramos'!F$66,0)</f>
        <v>0</v>
      </c>
      <c r="G276" s="48">
        <f>VLOOKUP($Q276&amp;$B276,'PNC Exon. &amp; no Exon.'!$A:$AL,'P.N.C. x Comp. x Ramos'!G$66,0)</f>
        <v>16587.419999999998</v>
      </c>
      <c r="H276" s="48">
        <f>VLOOKUP($Q276&amp;$B276,'PNC Exon. &amp; no Exon.'!$A:$AL,'P.N.C. x Comp. x Ramos'!H$66,0)</f>
        <v>449897.81</v>
      </c>
      <c r="I276" s="48">
        <f>VLOOKUP($Q276&amp;$B276,'PNC Exon. &amp; no Exon.'!$A:$AL,'P.N.C. x Comp. x Ramos'!I$66,0)</f>
        <v>113005.28</v>
      </c>
      <c r="J276" s="48">
        <f>VLOOKUP($Q276&amp;$B276,'PNC Exon. &amp; no Exon.'!$A:$AL,'P.N.C. x Comp. x Ramos'!J$66,0)</f>
        <v>17710.990000000002</v>
      </c>
      <c r="K276" s="48">
        <f>VLOOKUP($Q276&amp;$B276,'PNC Exon. &amp; no Exon.'!$A:$AL,'P.N.C. x Comp. x Ramos'!K$66,0)</f>
        <v>16330096.939999999</v>
      </c>
      <c r="L276" s="48">
        <f>VLOOKUP($Q276&amp;$B276,'PNC Exon. &amp; no Exon.'!$A:$AL,'P.N.C. x Comp. x Ramos'!L$66,0)</f>
        <v>0</v>
      </c>
      <c r="M276" s="48">
        <f>VLOOKUP($Q276&amp;$B276,'PNC Exon. &amp; no Exon.'!$A:$AL,'P.N.C. x Comp. x Ramos'!M$66,0)</f>
        <v>2268429.9300000002</v>
      </c>
      <c r="N276" s="48">
        <f>VLOOKUP($Q276&amp;$B276,'PNC Exon. &amp; no Exon.'!$A:$AL,'P.N.C. x Comp. x Ramos'!N$66,0)</f>
        <v>1086078.51</v>
      </c>
      <c r="O276" s="57">
        <f t="shared" si="25"/>
        <v>0.26804034136724164</v>
      </c>
      <c r="Q276" s="137" t="s">
        <v>3</v>
      </c>
    </row>
    <row r="277" spans="1:17" ht="15.95" customHeight="1" x14ac:dyDescent="0.4">
      <c r="A277" s="47">
        <f t="shared" si="23"/>
        <v>28</v>
      </c>
      <c r="B277" s="51" t="s">
        <v>127</v>
      </c>
      <c r="C277" s="59">
        <f t="shared" si="24"/>
        <v>8230957.5100000007</v>
      </c>
      <c r="D277" s="48">
        <f>VLOOKUP($Q277&amp;$B277,'PNC Exon. &amp; no Exon.'!$A:$AL,'P.N.C. x Comp. x Ramos'!D$66,0)</f>
        <v>30109.32</v>
      </c>
      <c r="E277" s="48">
        <f>VLOOKUP($Q277&amp;$B277,'PNC Exon. &amp; no Exon.'!$A:$AL,'P.N.C. x Comp. x Ramos'!E$66,0)</f>
        <v>38977.65</v>
      </c>
      <c r="F277" s="48">
        <f>VLOOKUP($Q277&amp;$B277,'PNC Exon. &amp; no Exon.'!$A:$AL,'P.N.C. x Comp. x Ramos'!F$66,0)</f>
        <v>0</v>
      </c>
      <c r="G277" s="48">
        <f>VLOOKUP($Q277&amp;$B277,'PNC Exon. &amp; no Exon.'!$A:$AL,'P.N.C. x Comp. x Ramos'!G$66,0)</f>
        <v>13676.71</v>
      </c>
      <c r="H277" s="48">
        <f>VLOOKUP($Q277&amp;$B277,'PNC Exon. &amp; no Exon.'!$A:$AL,'P.N.C. x Comp. x Ramos'!H$66,0)</f>
        <v>2527105.0699999998</v>
      </c>
      <c r="I277" s="48">
        <f>VLOOKUP($Q277&amp;$B277,'PNC Exon. &amp; no Exon.'!$A:$AL,'P.N.C. x Comp. x Ramos'!I$66,0)</f>
        <v>0</v>
      </c>
      <c r="J277" s="48">
        <f>VLOOKUP($Q277&amp;$B277,'PNC Exon. &amp; no Exon.'!$A:$AL,'P.N.C. x Comp. x Ramos'!J$66,0)</f>
        <v>191360.71</v>
      </c>
      <c r="K277" s="48">
        <f>VLOOKUP($Q277&amp;$B277,'PNC Exon. &amp; no Exon.'!$A:$AL,'P.N.C. x Comp. x Ramos'!K$66,0)</f>
        <v>4303936.4400000004</v>
      </c>
      <c r="L277" s="48">
        <f>VLOOKUP($Q277&amp;$B277,'PNC Exon. &amp; no Exon.'!$A:$AL,'P.N.C. x Comp. x Ramos'!L$66,0)</f>
        <v>0</v>
      </c>
      <c r="M277" s="48">
        <f>VLOOKUP($Q277&amp;$B277,'PNC Exon. &amp; no Exon.'!$A:$AL,'P.N.C. x Comp. x Ramos'!M$66,0)</f>
        <v>283984.19</v>
      </c>
      <c r="N277" s="48">
        <f>VLOOKUP($Q277&amp;$B277,'PNC Exon. &amp; no Exon.'!$A:$AL,'P.N.C. x Comp. x Ramos'!N$66,0)</f>
        <v>841807.42</v>
      </c>
      <c r="O277" s="57">
        <f t="shared" si="25"/>
        <v>0.10612124241384988</v>
      </c>
      <c r="Q277" s="137" t="s">
        <v>3</v>
      </c>
    </row>
    <row r="278" spans="1:17" ht="15.95" customHeight="1" x14ac:dyDescent="0.4">
      <c r="A278" s="47">
        <f t="shared" si="23"/>
        <v>29</v>
      </c>
      <c r="B278" s="51" t="s">
        <v>79</v>
      </c>
      <c r="C278" s="88">
        <f t="shared" si="24"/>
        <v>4012361.55</v>
      </c>
      <c r="D278" s="48">
        <f>VLOOKUP($Q278&amp;$B278,'PNC Exon. &amp; no Exon.'!$A:$AL,'P.N.C. x Comp. x Ramos'!D$66,0)</f>
        <v>0</v>
      </c>
      <c r="E278" s="48">
        <f>VLOOKUP($Q278&amp;$B278,'PNC Exon. &amp; no Exon.'!$A:$AL,'P.N.C. x Comp. x Ramos'!E$66,0)</f>
        <v>0</v>
      </c>
      <c r="F278" s="48">
        <f>VLOOKUP($Q278&amp;$B278,'PNC Exon. &amp; no Exon.'!$A:$AL,'P.N.C. x Comp. x Ramos'!F$66,0)</f>
        <v>0</v>
      </c>
      <c r="G278" s="48">
        <f>VLOOKUP($Q278&amp;$B278,'PNC Exon. &amp; no Exon.'!$A:$AL,'P.N.C. x Comp. x Ramos'!G$66,0)</f>
        <v>0</v>
      </c>
      <c r="H278" s="48">
        <f>VLOOKUP($Q278&amp;$B278,'PNC Exon. &amp; no Exon.'!$A:$AL,'P.N.C. x Comp. x Ramos'!H$66,0)</f>
        <v>0</v>
      </c>
      <c r="I278" s="48">
        <f>VLOOKUP($Q278&amp;$B278,'PNC Exon. &amp; no Exon.'!$A:$AL,'P.N.C. x Comp. x Ramos'!I$66,0)</f>
        <v>0</v>
      </c>
      <c r="J278" s="48">
        <f>VLOOKUP($Q278&amp;$B278,'PNC Exon. &amp; no Exon.'!$A:$AL,'P.N.C. x Comp. x Ramos'!J$66,0)</f>
        <v>0</v>
      </c>
      <c r="K278" s="48">
        <f>VLOOKUP($Q278&amp;$B278,'PNC Exon. &amp; no Exon.'!$A:$AL,'P.N.C. x Comp. x Ramos'!K$66,0)</f>
        <v>4012361.55</v>
      </c>
      <c r="L278" s="48">
        <f>VLOOKUP($Q278&amp;$B278,'PNC Exon. &amp; no Exon.'!$A:$AL,'P.N.C. x Comp. x Ramos'!L$66,0)</f>
        <v>0</v>
      </c>
      <c r="M278" s="48">
        <f>VLOOKUP($Q278&amp;$B278,'PNC Exon. &amp; no Exon.'!$A:$AL,'P.N.C. x Comp. x Ramos'!M$66,0)</f>
        <v>0</v>
      </c>
      <c r="N278" s="48">
        <f>VLOOKUP($Q278&amp;$B278,'PNC Exon. &amp; no Exon.'!$A:$AL,'P.N.C. x Comp. x Ramos'!N$66,0)</f>
        <v>0</v>
      </c>
      <c r="O278" s="57">
        <f t="shared" si="25"/>
        <v>5.1731137256175716E-2</v>
      </c>
      <c r="Q278" s="137" t="s">
        <v>3</v>
      </c>
    </row>
    <row r="279" spans="1:17" ht="15.95" customHeight="1" x14ac:dyDescent="0.4">
      <c r="A279" s="47">
        <f t="shared" si="23"/>
        <v>30</v>
      </c>
      <c r="B279" s="51" t="s">
        <v>128</v>
      </c>
      <c r="C279" s="59">
        <f t="shared" si="24"/>
        <v>3831717.1399999997</v>
      </c>
      <c r="D279" s="48">
        <f>VLOOKUP($Q279&amp;$B279,'PNC Exon. &amp; no Exon.'!$A:$AL,'P.N.C. x Comp. x Ramos'!D$66,0)</f>
        <v>0</v>
      </c>
      <c r="E279" s="48">
        <f>VLOOKUP($Q279&amp;$B279,'PNC Exon. &amp; no Exon.'!$A:$AL,'P.N.C. x Comp. x Ramos'!E$66,0)</f>
        <v>31087.25</v>
      </c>
      <c r="F279" s="48">
        <f>VLOOKUP($Q279&amp;$B279,'PNC Exon. &amp; no Exon.'!$A:$AL,'P.N.C. x Comp. x Ramos'!F$66,0)</f>
        <v>3709663.28</v>
      </c>
      <c r="G279" s="48">
        <f>VLOOKUP($Q279&amp;$B279,'PNC Exon. &amp; no Exon.'!$A:$AL,'P.N.C. x Comp. x Ramos'!G$66,0)</f>
        <v>60165.57</v>
      </c>
      <c r="H279" s="48">
        <f>VLOOKUP($Q279&amp;$B279,'PNC Exon. &amp; no Exon.'!$A:$AL,'P.N.C. x Comp. x Ramos'!H$66,0)</f>
        <v>0</v>
      </c>
      <c r="I279" s="48">
        <f>VLOOKUP($Q279&amp;$B279,'PNC Exon. &amp; no Exon.'!$A:$AL,'P.N.C. x Comp. x Ramos'!I$66,0)</f>
        <v>0</v>
      </c>
      <c r="J279" s="48">
        <f>VLOOKUP($Q279&amp;$B279,'PNC Exon. &amp; no Exon.'!$A:$AL,'P.N.C. x Comp. x Ramos'!J$66,0)</f>
        <v>0</v>
      </c>
      <c r="K279" s="48">
        <f>VLOOKUP($Q279&amp;$B279,'PNC Exon. &amp; no Exon.'!$A:$AL,'P.N.C. x Comp. x Ramos'!K$66,0)</f>
        <v>0</v>
      </c>
      <c r="L279" s="48">
        <f>VLOOKUP($Q279&amp;$B279,'PNC Exon. &amp; no Exon.'!$A:$AL,'P.N.C. x Comp. x Ramos'!L$66,0)</f>
        <v>0</v>
      </c>
      <c r="M279" s="48">
        <f>VLOOKUP($Q279&amp;$B279,'PNC Exon. &amp; no Exon.'!$A:$AL,'P.N.C. x Comp. x Ramos'!M$66,0)</f>
        <v>0</v>
      </c>
      <c r="N279" s="48">
        <f>VLOOKUP($Q279&amp;$B279,'PNC Exon. &amp; no Exon.'!$A:$AL,'P.N.C. x Comp. x Ramos'!N$66,0)</f>
        <v>30801.040000000001</v>
      </c>
      <c r="O279" s="57">
        <f t="shared" si="25"/>
        <v>4.9402099692681258E-2</v>
      </c>
      <c r="Q279" s="137" t="s">
        <v>3</v>
      </c>
    </row>
    <row r="280" spans="1:17" ht="15.95" customHeight="1" x14ac:dyDescent="0.4">
      <c r="A280" s="47">
        <f t="shared" si="23"/>
        <v>31</v>
      </c>
      <c r="B280" s="51" t="s">
        <v>129</v>
      </c>
      <c r="C280" s="59">
        <f t="shared" si="24"/>
        <v>3543058.62</v>
      </c>
      <c r="D280" s="48">
        <f>VLOOKUP($Q280&amp;$B280,'PNC Exon. &amp; no Exon.'!$A:$AL,'P.N.C. x Comp. x Ramos'!D$66,0)</f>
        <v>0</v>
      </c>
      <c r="E280" s="48">
        <f>VLOOKUP($Q280&amp;$B280,'PNC Exon. &amp; no Exon.'!$A:$AL,'P.N.C. x Comp. x Ramos'!E$66,0)</f>
        <v>0</v>
      </c>
      <c r="F280" s="48">
        <f>VLOOKUP($Q280&amp;$B280,'PNC Exon. &amp; no Exon.'!$A:$AL,'P.N.C. x Comp. x Ramos'!F$66,0)</f>
        <v>0</v>
      </c>
      <c r="G280" s="48">
        <f>VLOOKUP($Q280&amp;$B280,'PNC Exon. &amp; no Exon.'!$A:$AL,'P.N.C. x Comp. x Ramos'!G$66,0)</f>
        <v>0</v>
      </c>
      <c r="H280" s="48">
        <f>VLOOKUP($Q280&amp;$B280,'PNC Exon. &amp; no Exon.'!$A:$AL,'P.N.C. x Comp. x Ramos'!H$66,0)</f>
        <v>0</v>
      </c>
      <c r="I280" s="48">
        <f>VLOOKUP($Q280&amp;$B280,'PNC Exon. &amp; no Exon.'!$A:$AL,'P.N.C. x Comp. x Ramos'!I$66,0)</f>
        <v>0</v>
      </c>
      <c r="J280" s="48">
        <f>VLOOKUP($Q280&amp;$B280,'PNC Exon. &amp; no Exon.'!$A:$AL,'P.N.C. x Comp. x Ramos'!J$66,0)</f>
        <v>0</v>
      </c>
      <c r="K280" s="48">
        <f>VLOOKUP($Q280&amp;$B280,'PNC Exon. &amp; no Exon.'!$A:$AL,'P.N.C. x Comp. x Ramos'!K$66,0)</f>
        <v>231445.69</v>
      </c>
      <c r="L280" s="48">
        <f>VLOOKUP($Q280&amp;$B280,'PNC Exon. &amp; no Exon.'!$A:$AL,'P.N.C. x Comp. x Ramos'!L$66,0)</f>
        <v>0</v>
      </c>
      <c r="M280" s="48">
        <f>VLOOKUP($Q280&amp;$B280,'PNC Exon. &amp; no Exon.'!$A:$AL,'P.N.C. x Comp. x Ramos'!M$66,0)</f>
        <v>3311612.93</v>
      </c>
      <c r="N280" s="48">
        <f>VLOOKUP($Q280&amp;$B280,'PNC Exon. &amp; no Exon.'!$A:$AL,'P.N.C. x Comp. x Ramos'!N$66,0)</f>
        <v>0</v>
      </c>
      <c r="O280" s="57">
        <f t="shared" si="25"/>
        <v>4.5680442675435508E-2</v>
      </c>
      <c r="Q280" s="137" t="s">
        <v>3</v>
      </c>
    </row>
    <row r="281" spans="1:17" ht="15.95" customHeight="1" x14ac:dyDescent="0.4">
      <c r="A281" s="47">
        <f t="shared" si="23"/>
        <v>32</v>
      </c>
      <c r="B281" s="51" t="s">
        <v>131</v>
      </c>
      <c r="C281" s="59">
        <f t="shared" si="24"/>
        <v>1877978.8800000001</v>
      </c>
      <c r="D281" s="48">
        <f>VLOOKUP($Q281&amp;$B281,'PNC Exon. &amp; no Exon.'!$A:$AL,'P.N.C. x Comp. x Ramos'!D$66,0)</f>
        <v>46319.83</v>
      </c>
      <c r="E281" s="48">
        <f>VLOOKUP($Q281&amp;$B281,'PNC Exon. &amp; no Exon.'!$A:$AL,'P.N.C. x Comp. x Ramos'!E$66,0)</f>
        <v>0</v>
      </c>
      <c r="F281" s="48">
        <f>VLOOKUP($Q281&amp;$B281,'PNC Exon. &amp; no Exon.'!$A:$AL,'P.N.C. x Comp. x Ramos'!F$66,0)</f>
        <v>30282</v>
      </c>
      <c r="G281" s="48">
        <f>VLOOKUP($Q281&amp;$B281,'PNC Exon. &amp; no Exon.'!$A:$AL,'P.N.C. x Comp. x Ramos'!G$66,0)</f>
        <v>3170.67</v>
      </c>
      <c r="H281" s="48">
        <f>VLOOKUP($Q281&amp;$B281,'PNC Exon. &amp; no Exon.'!$A:$AL,'P.N.C. x Comp. x Ramos'!H$66,0)</f>
        <v>0</v>
      </c>
      <c r="I281" s="48">
        <f>VLOOKUP($Q281&amp;$B281,'PNC Exon. &amp; no Exon.'!$A:$AL,'P.N.C. x Comp. x Ramos'!I$66,0)</f>
        <v>0</v>
      </c>
      <c r="J281" s="48">
        <f>VLOOKUP($Q281&amp;$B281,'PNC Exon. &amp; no Exon.'!$A:$AL,'P.N.C. x Comp. x Ramos'!J$66,0)</f>
        <v>0</v>
      </c>
      <c r="K281" s="48">
        <f>VLOOKUP($Q281&amp;$B281,'PNC Exon. &amp; no Exon.'!$A:$AL,'P.N.C. x Comp. x Ramos'!K$66,0)</f>
        <v>981025.91</v>
      </c>
      <c r="L281" s="48">
        <f>VLOOKUP($Q281&amp;$B281,'PNC Exon. &amp; no Exon.'!$A:$AL,'P.N.C. x Comp. x Ramos'!L$66,0)</f>
        <v>0</v>
      </c>
      <c r="M281" s="48">
        <f>VLOOKUP($Q281&amp;$B281,'PNC Exon. &amp; no Exon.'!$A:$AL,'P.N.C. x Comp. x Ramos'!M$66,0)</f>
        <v>0</v>
      </c>
      <c r="N281" s="48">
        <f>VLOOKUP($Q281&amp;$B281,'PNC Exon. &amp; no Exon.'!$A:$AL,'P.N.C. x Comp. x Ramos'!N$66,0)</f>
        <v>817180.47</v>
      </c>
      <c r="O281" s="57">
        <f t="shared" si="25"/>
        <v>2.4212669270913329E-2</v>
      </c>
      <c r="Q281" s="137" t="s">
        <v>3</v>
      </c>
    </row>
    <row r="282" spans="1:17" ht="15.95" customHeight="1" x14ac:dyDescent="0.4">
      <c r="A282" s="47">
        <f t="shared" si="23"/>
        <v>33</v>
      </c>
      <c r="B282" s="51" t="s">
        <v>130</v>
      </c>
      <c r="C282" s="88">
        <f t="shared" si="24"/>
        <v>774826.21</v>
      </c>
      <c r="D282" s="48">
        <f>VLOOKUP($Q282&amp;$B282,'PNC Exon. &amp; no Exon.'!$A:$AL,'P.N.C. x Comp. x Ramos'!D$66,0)</f>
        <v>0</v>
      </c>
      <c r="E282" s="48">
        <f>VLOOKUP($Q282&amp;$B282,'PNC Exon. &amp; no Exon.'!$A:$AL,'P.N.C. x Comp. x Ramos'!E$66,0)</f>
        <v>506250</v>
      </c>
      <c r="F282" s="48">
        <f>VLOOKUP($Q282&amp;$B282,'PNC Exon. &amp; no Exon.'!$A:$AL,'P.N.C. x Comp. x Ramos'!F$66,0)</f>
        <v>0</v>
      </c>
      <c r="G282" s="48">
        <f>VLOOKUP($Q282&amp;$B282,'PNC Exon. &amp; no Exon.'!$A:$AL,'P.N.C. x Comp. x Ramos'!G$66,0)</f>
        <v>0</v>
      </c>
      <c r="H282" s="48">
        <f>VLOOKUP($Q282&amp;$B282,'PNC Exon. &amp; no Exon.'!$A:$AL,'P.N.C. x Comp. x Ramos'!H$66,0)</f>
        <v>0</v>
      </c>
      <c r="I282" s="48">
        <f>VLOOKUP($Q282&amp;$B282,'PNC Exon. &amp; no Exon.'!$A:$AL,'P.N.C. x Comp. x Ramos'!I$66,0)</f>
        <v>0</v>
      </c>
      <c r="J282" s="48">
        <f>VLOOKUP($Q282&amp;$B282,'PNC Exon. &amp; no Exon.'!$A:$AL,'P.N.C. x Comp. x Ramos'!J$66,0)</f>
        <v>0</v>
      </c>
      <c r="K282" s="48">
        <f>VLOOKUP($Q282&amp;$B282,'PNC Exon. &amp; no Exon.'!$A:$AL,'P.N.C. x Comp. x Ramos'!K$66,0)</f>
        <v>73289.66</v>
      </c>
      <c r="L282" s="48">
        <f>VLOOKUP($Q282&amp;$B282,'PNC Exon. &amp; no Exon.'!$A:$AL,'P.N.C. x Comp. x Ramos'!L$66,0)</f>
        <v>0</v>
      </c>
      <c r="M282" s="48">
        <f>VLOOKUP($Q282&amp;$B282,'PNC Exon. &amp; no Exon.'!$A:$AL,'P.N.C. x Comp. x Ramos'!M$66,0)</f>
        <v>195286.55</v>
      </c>
      <c r="N282" s="48">
        <f>VLOOKUP($Q282&amp;$B282,'PNC Exon. &amp; no Exon.'!$A:$AL,'P.N.C. x Comp. x Ramos'!N$66,0)</f>
        <v>0</v>
      </c>
      <c r="O282" s="57">
        <f t="shared" si="25"/>
        <v>9.989787939023699E-3</v>
      </c>
      <c r="Q282" s="137" t="s">
        <v>3</v>
      </c>
    </row>
    <row r="283" spans="1:17" x14ac:dyDescent="0.4">
      <c r="A283" s="70" t="s">
        <v>172</v>
      </c>
      <c r="B283" s="3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10"/>
    </row>
    <row r="304" spans="1:15" ht="20" x14ac:dyDescent="0.6">
      <c r="A304" s="170" t="s">
        <v>42</v>
      </c>
      <c r="B304" s="170"/>
      <c r="C304" s="170"/>
      <c r="D304" s="170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</row>
    <row r="305" spans="1:17" ht="13.5" customHeight="1" x14ac:dyDescent="0.4">
      <c r="A305" s="169" t="s">
        <v>56</v>
      </c>
      <c r="B305" s="169"/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</row>
    <row r="306" spans="1:17" ht="13.5" customHeight="1" x14ac:dyDescent="0.4">
      <c r="A306" s="171" t="s">
        <v>137</v>
      </c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</row>
    <row r="307" spans="1:17" ht="15" customHeight="1" x14ac:dyDescent="0.4">
      <c r="A307" s="169" t="s">
        <v>91</v>
      </c>
      <c r="B307" s="169"/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109" t="s">
        <v>32</v>
      </c>
      <c r="B309" s="69" t="s">
        <v>88</v>
      </c>
      <c r="C309" s="109" t="s">
        <v>0</v>
      </c>
      <c r="D309" s="109" t="s">
        <v>43</v>
      </c>
      <c r="E309" s="109" t="s">
        <v>13</v>
      </c>
      <c r="F309" s="109" t="s">
        <v>44</v>
      </c>
      <c r="G309" s="109" t="s">
        <v>15</v>
      </c>
      <c r="H309" s="109" t="s">
        <v>45</v>
      </c>
      <c r="I309" s="109" t="s">
        <v>90</v>
      </c>
      <c r="J309" s="109" t="s">
        <v>46</v>
      </c>
      <c r="K309" s="109" t="s">
        <v>36</v>
      </c>
      <c r="L309" s="109" t="s">
        <v>47</v>
      </c>
      <c r="M309" s="109" t="s">
        <v>48</v>
      </c>
      <c r="N309" s="109" t="s">
        <v>49</v>
      </c>
      <c r="O309" s="109" t="s">
        <v>61</v>
      </c>
    </row>
    <row r="310" spans="1:17" ht="15.95" customHeight="1" x14ac:dyDescent="0.4">
      <c r="A310" s="66"/>
      <c r="B310" s="66" t="s">
        <v>21</v>
      </c>
      <c r="C310" s="76">
        <f t="shared" ref="C310:N310" si="26">SUM(C311:C343)</f>
        <v>7413719613.0100012</v>
      </c>
      <c r="D310" s="76">
        <f t="shared" si="26"/>
        <v>34109230.690000005</v>
      </c>
      <c r="E310" s="76">
        <f t="shared" si="26"/>
        <v>1234530317.47</v>
      </c>
      <c r="F310" s="76">
        <f t="shared" si="26"/>
        <v>1929333959.6600003</v>
      </c>
      <c r="G310" s="76">
        <f t="shared" si="26"/>
        <v>56156052.509999998</v>
      </c>
      <c r="H310" s="76">
        <f t="shared" si="26"/>
        <v>1639136354.98</v>
      </c>
      <c r="I310" s="76">
        <f t="shared" si="26"/>
        <v>50705470.920000002</v>
      </c>
      <c r="J310" s="76">
        <f t="shared" si="26"/>
        <v>111399690.99000001</v>
      </c>
      <c r="K310" s="76">
        <f t="shared" si="26"/>
        <v>1752161573.2700002</v>
      </c>
      <c r="L310" s="76">
        <f t="shared" si="26"/>
        <v>49549222.75</v>
      </c>
      <c r="M310" s="76">
        <f t="shared" si="26"/>
        <v>123091796.67999999</v>
      </c>
      <c r="N310" s="76">
        <f t="shared" si="26"/>
        <v>433545943.09000015</v>
      </c>
      <c r="O310" s="95">
        <f>SUM(O311:O343,0)</f>
        <v>99.999999999999972</v>
      </c>
      <c r="Q310" s="137" t="s">
        <v>4</v>
      </c>
    </row>
    <row r="311" spans="1:17" ht="15.95" customHeight="1" x14ac:dyDescent="0.4">
      <c r="A311" s="47">
        <f t="shared" ref="A311:A343" si="27">RANK(C311,$C$311:$C$343,0)</f>
        <v>1</v>
      </c>
      <c r="B311" s="87" t="s">
        <v>84</v>
      </c>
      <c r="C311" s="89">
        <f t="shared" ref="C311" si="28">SUM(D311:N311)</f>
        <v>1545794531.7300003</v>
      </c>
      <c r="D311" s="48">
        <f>VLOOKUP($Q311&amp;$B311,'PNC Exon. &amp; no Exon.'!$A:$AL,'P.N.C. x Comp. x Ramos'!D$66,0)</f>
        <v>7501421.0499999998</v>
      </c>
      <c r="E311" s="48">
        <f>VLOOKUP($Q311&amp;$B311,'PNC Exon. &amp; no Exon.'!$A:$AL,'P.N.C. x Comp. x Ramos'!E$66,0)</f>
        <v>272938774.10000002</v>
      </c>
      <c r="F311" s="48">
        <f>VLOOKUP($Q311&amp;$B311,'PNC Exon. &amp; no Exon.'!$A:$AL,'P.N.C. x Comp. x Ramos'!F$66,0)</f>
        <v>398368331.33999997</v>
      </c>
      <c r="G311" s="48">
        <f>VLOOKUP($Q311&amp;$B311,'PNC Exon. &amp; no Exon.'!$A:$AL,'P.N.C. x Comp. x Ramos'!G$66,0)</f>
        <v>26528503.27</v>
      </c>
      <c r="H311" s="48">
        <f>VLOOKUP($Q311&amp;$B311,'PNC Exon. &amp; no Exon.'!$A:$AL,'P.N.C. x Comp. x Ramos'!H$66,0)</f>
        <v>491176852.96000004</v>
      </c>
      <c r="I311" s="48">
        <f>VLOOKUP($Q311&amp;$B311,'PNC Exon. &amp; no Exon.'!$A:$AL,'P.N.C. x Comp. x Ramos'!I$66,0)</f>
        <v>3579992.74</v>
      </c>
      <c r="J311" s="48">
        <f>VLOOKUP($Q311&amp;$B311,'PNC Exon. &amp; no Exon.'!$A:$AL,'P.N.C. x Comp. x Ramos'!J$66,0)</f>
        <v>25191755.140000001</v>
      </c>
      <c r="K311" s="48">
        <f>VLOOKUP($Q311&amp;$B311,'PNC Exon. &amp; no Exon.'!$A:$AL,'P.N.C. x Comp. x Ramos'!K$66,0)</f>
        <v>190674737.19</v>
      </c>
      <c r="L311" s="48">
        <f>VLOOKUP($Q311&amp;$B311,'PNC Exon. &amp; no Exon.'!$A:$AL,'P.N.C. x Comp. x Ramos'!L$66,0)</f>
        <v>0</v>
      </c>
      <c r="M311" s="48">
        <f>VLOOKUP($Q311&amp;$B311,'PNC Exon. &amp; no Exon.'!$A:$AL,'P.N.C. x Comp. x Ramos'!M$66,0)</f>
        <v>18823380.52</v>
      </c>
      <c r="N311" s="48">
        <f>VLOOKUP($Q311&amp;$B311,'PNC Exon. &amp; no Exon.'!$A:$AL,'P.N.C. x Comp. x Ramos'!N$66,0)</f>
        <v>111010783.42</v>
      </c>
      <c r="O311" s="57">
        <f t="shared" ref="O311:O343" si="29">IFERROR(C311/$C$310*100,0)</f>
        <v>20.850458506919459</v>
      </c>
      <c r="Q311" s="137" t="s">
        <v>4</v>
      </c>
    </row>
    <row r="312" spans="1:17" ht="15.95" customHeight="1" x14ac:dyDescent="0.4">
      <c r="A312" s="47">
        <f t="shared" si="27"/>
        <v>2</v>
      </c>
      <c r="B312" s="51" t="s">
        <v>92</v>
      </c>
      <c r="C312" s="89">
        <f t="shared" ref="C312:C343" si="30">SUM(D312:N312)</f>
        <v>1268242940.3</v>
      </c>
      <c r="D312" s="48">
        <f>VLOOKUP($Q312&amp;$B312,'PNC Exon. &amp; no Exon.'!$A:$AL,'P.N.C. x Comp. x Ramos'!D$66,0)</f>
        <v>4001471.94</v>
      </c>
      <c r="E312" s="48">
        <f>VLOOKUP($Q312&amp;$B312,'PNC Exon. &amp; no Exon.'!$A:$AL,'P.N.C. x Comp. x Ramos'!E$66,0)</f>
        <v>26377399.09</v>
      </c>
      <c r="F312" s="48">
        <f>VLOOKUP($Q312&amp;$B312,'PNC Exon. &amp; no Exon.'!$A:$AL,'P.N.C. x Comp. x Ramos'!F$66,0)</f>
        <v>1114615274.1500001</v>
      </c>
      <c r="G312" s="48">
        <f>VLOOKUP($Q312&amp;$B312,'PNC Exon. &amp; no Exon.'!$A:$AL,'P.N.C. x Comp. x Ramos'!G$66,0)</f>
        <v>459012.63</v>
      </c>
      <c r="H312" s="48">
        <f>VLOOKUP($Q312&amp;$B312,'PNC Exon. &amp; no Exon.'!$A:$AL,'P.N.C. x Comp. x Ramos'!H$66,0)</f>
        <v>36574484.100000001</v>
      </c>
      <c r="I312" s="48">
        <f>VLOOKUP($Q312&amp;$B312,'PNC Exon. &amp; no Exon.'!$A:$AL,'P.N.C. x Comp. x Ramos'!I$66,0)</f>
        <v>211378.6</v>
      </c>
      <c r="J312" s="48">
        <f>VLOOKUP($Q312&amp;$B312,'PNC Exon. &amp; no Exon.'!$A:$AL,'P.N.C. x Comp. x Ramos'!J$66,0)</f>
        <v>1441374.3</v>
      </c>
      <c r="K312" s="48">
        <f>VLOOKUP($Q312&amp;$B312,'PNC Exon. &amp; no Exon.'!$A:$AL,'P.N.C. x Comp. x Ramos'!K$66,0)</f>
        <v>72735120.230000004</v>
      </c>
      <c r="L312" s="48">
        <f>VLOOKUP($Q312&amp;$B312,'PNC Exon. &amp; no Exon.'!$A:$AL,'P.N.C. x Comp. x Ramos'!L$66,0)</f>
        <v>0</v>
      </c>
      <c r="M312" s="48">
        <f>VLOOKUP($Q312&amp;$B312,'PNC Exon. &amp; no Exon.'!$A:$AL,'P.N.C. x Comp. x Ramos'!M$66,0)</f>
        <v>1306037.71</v>
      </c>
      <c r="N312" s="48">
        <f>VLOOKUP($Q312&amp;$B312,'PNC Exon. &amp; no Exon.'!$A:$AL,'P.N.C. x Comp. x Ramos'!N$66,0)</f>
        <v>10521387.550000001</v>
      </c>
      <c r="O312" s="57">
        <f t="shared" si="29"/>
        <v>17.106702256103908</v>
      </c>
      <c r="Q312" s="137" t="s">
        <v>4</v>
      </c>
    </row>
    <row r="313" spans="1:17" ht="15.95" customHeight="1" x14ac:dyDescent="0.4">
      <c r="A313" s="47">
        <f t="shared" si="27"/>
        <v>3</v>
      </c>
      <c r="B313" s="51" t="s">
        <v>93</v>
      </c>
      <c r="C313" s="89">
        <f t="shared" si="30"/>
        <v>1000973932.0999999</v>
      </c>
      <c r="D313" s="48">
        <f>VLOOKUP($Q313&amp;$B313,'PNC Exon. &amp; no Exon.'!$A:$AL,'P.N.C. x Comp. x Ramos'!D$66,0)</f>
        <v>7797705.29</v>
      </c>
      <c r="E313" s="48">
        <f>VLOOKUP($Q313&amp;$B313,'PNC Exon. &amp; no Exon.'!$A:$AL,'P.N.C. x Comp. x Ramos'!E$66,0)</f>
        <v>223256012.22</v>
      </c>
      <c r="F313" s="48">
        <f>VLOOKUP($Q313&amp;$B313,'PNC Exon. &amp; no Exon.'!$A:$AL,'P.N.C. x Comp. x Ramos'!F$66,0)</f>
        <v>22105939.77</v>
      </c>
      <c r="G313" s="48">
        <f>VLOOKUP($Q313&amp;$B313,'PNC Exon. &amp; no Exon.'!$A:$AL,'P.N.C. x Comp. x Ramos'!G$66,0)</f>
        <v>4944462.45</v>
      </c>
      <c r="H313" s="48">
        <f>VLOOKUP($Q313&amp;$B313,'PNC Exon. &amp; no Exon.'!$A:$AL,'P.N.C. x Comp. x Ramos'!H$66,0)</f>
        <v>312228892.21999997</v>
      </c>
      <c r="I313" s="48">
        <f>VLOOKUP($Q313&amp;$B313,'PNC Exon. &amp; no Exon.'!$A:$AL,'P.N.C. x Comp. x Ramos'!I$66,0)</f>
        <v>22843549.989999998</v>
      </c>
      <c r="J313" s="48">
        <f>VLOOKUP($Q313&amp;$B313,'PNC Exon. &amp; no Exon.'!$A:$AL,'P.N.C. x Comp. x Ramos'!J$66,0)</f>
        <v>11191416.859999999</v>
      </c>
      <c r="K313" s="48">
        <f>VLOOKUP($Q313&amp;$B313,'PNC Exon. &amp; no Exon.'!$A:$AL,'P.N.C. x Comp. x Ramos'!K$66,0)</f>
        <v>328391888.90999997</v>
      </c>
      <c r="L313" s="48">
        <f>VLOOKUP($Q313&amp;$B313,'PNC Exon. &amp; no Exon.'!$A:$AL,'P.N.C. x Comp. x Ramos'!L$66,0)</f>
        <v>0</v>
      </c>
      <c r="M313" s="48">
        <f>VLOOKUP($Q313&amp;$B313,'PNC Exon. &amp; no Exon.'!$A:$AL,'P.N.C. x Comp. x Ramos'!M$66,0)</f>
        <v>6478325.0199999996</v>
      </c>
      <c r="N313" s="48">
        <f>VLOOKUP($Q313&amp;$B313,'PNC Exon. &amp; no Exon.'!$A:$AL,'P.N.C. x Comp. x Ramos'!N$66,0)</f>
        <v>61735739.369999997</v>
      </c>
      <c r="O313" s="57">
        <f t="shared" si="29"/>
        <v>13.501642688825674</v>
      </c>
      <c r="Q313" s="137" t="s">
        <v>4</v>
      </c>
    </row>
    <row r="314" spans="1:17" ht="15.95" customHeight="1" x14ac:dyDescent="0.4">
      <c r="A314" s="47">
        <f t="shared" si="27"/>
        <v>4</v>
      </c>
      <c r="B314" s="51" t="s">
        <v>110</v>
      </c>
      <c r="C314" s="89">
        <f t="shared" si="30"/>
        <v>779703516.27999997</v>
      </c>
      <c r="D314" s="48">
        <f>VLOOKUP($Q314&amp;$B314,'PNC Exon. &amp; no Exon.'!$A:$AL,'P.N.C. x Comp. x Ramos'!D$66,0)</f>
        <v>2146182.63</v>
      </c>
      <c r="E314" s="48">
        <f>VLOOKUP($Q314&amp;$B314,'PNC Exon. &amp; no Exon.'!$A:$AL,'P.N.C. x Comp. x Ramos'!E$66,0)</f>
        <v>206322939.36000001</v>
      </c>
      <c r="F314" s="48">
        <f>VLOOKUP($Q314&amp;$B314,'PNC Exon. &amp; no Exon.'!$A:$AL,'P.N.C. x Comp. x Ramos'!F$66,0)</f>
        <v>19235468.170000002</v>
      </c>
      <c r="G314" s="48">
        <f>VLOOKUP($Q314&amp;$B314,'PNC Exon. &amp; no Exon.'!$A:$AL,'P.N.C. x Comp. x Ramos'!G$66,0)</f>
        <v>16367548.24</v>
      </c>
      <c r="H314" s="48">
        <f>VLOOKUP($Q314&amp;$B314,'PNC Exon. &amp; no Exon.'!$A:$AL,'P.N.C. x Comp. x Ramos'!H$66,0)</f>
        <v>248601171.00999999</v>
      </c>
      <c r="I314" s="48">
        <f>VLOOKUP($Q314&amp;$B314,'PNC Exon. &amp; no Exon.'!$A:$AL,'P.N.C. x Comp. x Ramos'!I$66,0)</f>
        <v>909589.51</v>
      </c>
      <c r="J314" s="48">
        <f>VLOOKUP($Q314&amp;$B314,'PNC Exon. &amp; no Exon.'!$A:$AL,'P.N.C. x Comp. x Ramos'!J$66,0)</f>
        <v>12466033.470000001</v>
      </c>
      <c r="K314" s="48">
        <f>VLOOKUP($Q314&amp;$B314,'PNC Exon. &amp; no Exon.'!$A:$AL,'P.N.C. x Comp. x Ramos'!K$66,0)</f>
        <v>223327183.11000001</v>
      </c>
      <c r="L314" s="48">
        <f>VLOOKUP($Q314&amp;$B314,'PNC Exon. &amp; no Exon.'!$A:$AL,'P.N.C. x Comp. x Ramos'!L$66,0)</f>
        <v>0</v>
      </c>
      <c r="M314" s="48">
        <f>VLOOKUP($Q314&amp;$B314,'PNC Exon. &amp; no Exon.'!$A:$AL,'P.N.C. x Comp. x Ramos'!M$66,0)</f>
        <v>10349239.390000001</v>
      </c>
      <c r="N314" s="48">
        <f>VLOOKUP($Q314&amp;$B314,'PNC Exon. &amp; no Exon.'!$A:$AL,'P.N.C. x Comp. x Ramos'!N$66,0)</f>
        <v>39978161.390000001</v>
      </c>
      <c r="O314" s="57">
        <f t="shared" si="29"/>
        <v>10.517035401659021</v>
      </c>
      <c r="Q314" s="137" t="s">
        <v>4</v>
      </c>
    </row>
    <row r="315" spans="1:17" ht="15.95" customHeight="1" x14ac:dyDescent="0.4">
      <c r="A315" s="47">
        <f t="shared" si="27"/>
        <v>5</v>
      </c>
      <c r="B315" s="51" t="s">
        <v>111</v>
      </c>
      <c r="C315" s="89">
        <f t="shared" si="30"/>
        <v>661047353.21000004</v>
      </c>
      <c r="D315" s="48">
        <f>VLOOKUP($Q315&amp;$B315,'PNC Exon. &amp; no Exon.'!$A:$AL,'P.N.C. x Comp. x Ramos'!D$66,0)</f>
        <v>612479.39</v>
      </c>
      <c r="E315" s="48">
        <f>VLOOKUP($Q315&amp;$B315,'PNC Exon. &amp; no Exon.'!$A:$AL,'P.N.C. x Comp. x Ramos'!E$66,0)</f>
        <v>12097146.710000001</v>
      </c>
      <c r="F315" s="48">
        <f>VLOOKUP($Q315&amp;$B315,'PNC Exon. &amp; no Exon.'!$A:$AL,'P.N.C. x Comp. x Ramos'!F$66,0)</f>
        <v>67365345.079999998</v>
      </c>
      <c r="G315" s="48">
        <f>VLOOKUP($Q315&amp;$B315,'PNC Exon. &amp; no Exon.'!$A:$AL,'P.N.C. x Comp. x Ramos'!G$66,0)</f>
        <v>2432616.65</v>
      </c>
      <c r="H315" s="48">
        <f>VLOOKUP($Q315&amp;$B315,'PNC Exon. &amp; no Exon.'!$A:$AL,'P.N.C. x Comp. x Ramos'!H$66,0)</f>
        <v>291255202.19</v>
      </c>
      <c r="I315" s="48">
        <f>VLOOKUP($Q315&amp;$B315,'PNC Exon. &amp; no Exon.'!$A:$AL,'P.N.C. x Comp. x Ramos'!I$66,0)</f>
        <v>5550271.7199999997</v>
      </c>
      <c r="J315" s="48">
        <f>VLOOKUP($Q315&amp;$B315,'PNC Exon. &amp; no Exon.'!$A:$AL,'P.N.C. x Comp. x Ramos'!J$66,0)</f>
        <v>22460807.73</v>
      </c>
      <c r="K315" s="48">
        <f>VLOOKUP($Q315&amp;$B315,'PNC Exon. &amp; no Exon.'!$A:$AL,'P.N.C. x Comp. x Ramos'!K$66,0)</f>
        <v>189245704.73000002</v>
      </c>
      <c r="L315" s="48">
        <f>VLOOKUP($Q315&amp;$B315,'PNC Exon. &amp; no Exon.'!$A:$AL,'P.N.C. x Comp. x Ramos'!L$66,0)</f>
        <v>0</v>
      </c>
      <c r="M315" s="48">
        <f>VLOOKUP($Q315&amp;$B315,'PNC Exon. &amp; no Exon.'!$A:$AL,'P.N.C. x Comp. x Ramos'!M$66,0)</f>
        <v>9963703.5500000007</v>
      </c>
      <c r="N315" s="48">
        <f>VLOOKUP($Q315&amp;$B315,'PNC Exon. &amp; no Exon.'!$A:$AL,'P.N.C. x Comp. x Ramos'!N$66,0)</f>
        <v>60064075.460000001</v>
      </c>
      <c r="O315" s="57">
        <f t="shared" si="29"/>
        <v>8.9165410578781259</v>
      </c>
      <c r="Q315" s="137" t="s">
        <v>4</v>
      </c>
    </row>
    <row r="316" spans="1:17" ht="15.95" customHeight="1" x14ac:dyDescent="0.4">
      <c r="A316" s="47">
        <f t="shared" si="27"/>
        <v>6</v>
      </c>
      <c r="B316" s="51" t="s">
        <v>112</v>
      </c>
      <c r="C316" s="89">
        <f t="shared" si="30"/>
        <v>512823503.28000003</v>
      </c>
      <c r="D316" s="48">
        <f>VLOOKUP($Q316&amp;$B316,'PNC Exon. &amp; no Exon.'!$A:$AL,'P.N.C. x Comp. x Ramos'!D$66,0)</f>
        <v>1749404.93</v>
      </c>
      <c r="E316" s="48">
        <f>VLOOKUP($Q316&amp;$B316,'PNC Exon. &amp; no Exon.'!$A:$AL,'P.N.C. x Comp. x Ramos'!E$66,0)</f>
        <v>16933452.580000002</v>
      </c>
      <c r="F316" s="48">
        <f>VLOOKUP($Q316&amp;$B316,'PNC Exon. &amp; no Exon.'!$A:$AL,'P.N.C. x Comp. x Ramos'!F$66,0)</f>
        <v>16600382.76</v>
      </c>
      <c r="G316" s="48">
        <f>VLOOKUP($Q316&amp;$B316,'PNC Exon. &amp; no Exon.'!$A:$AL,'P.N.C. x Comp. x Ramos'!G$66,0)</f>
        <v>2029673.24</v>
      </c>
      <c r="H316" s="48">
        <f>VLOOKUP($Q316&amp;$B316,'PNC Exon. &amp; no Exon.'!$A:$AL,'P.N.C. x Comp. x Ramos'!H$66,0)</f>
        <v>171624754.07999998</v>
      </c>
      <c r="I316" s="48">
        <f>VLOOKUP($Q316&amp;$B316,'PNC Exon. &amp; no Exon.'!$A:$AL,'P.N.C. x Comp. x Ramos'!I$66,0)</f>
        <v>11096313.800000001</v>
      </c>
      <c r="J316" s="48">
        <f>VLOOKUP($Q316&amp;$B316,'PNC Exon. &amp; no Exon.'!$A:$AL,'P.N.C. x Comp. x Ramos'!J$66,0)</f>
        <v>17586250.050000001</v>
      </c>
      <c r="K316" s="48">
        <f>VLOOKUP($Q316&amp;$B316,'PNC Exon. &amp; no Exon.'!$A:$AL,'P.N.C. x Comp. x Ramos'!K$66,0)</f>
        <v>171088990.12</v>
      </c>
      <c r="L316" s="48">
        <f>VLOOKUP($Q316&amp;$B316,'PNC Exon. &amp; no Exon.'!$A:$AL,'P.N.C. x Comp. x Ramos'!L$66,0)</f>
        <v>0</v>
      </c>
      <c r="M316" s="48">
        <f>VLOOKUP($Q316&amp;$B316,'PNC Exon. &amp; no Exon.'!$A:$AL,'P.N.C. x Comp. x Ramos'!M$66,0)</f>
        <v>14111559.479999999</v>
      </c>
      <c r="N316" s="48">
        <f>VLOOKUP($Q316&amp;$B316,'PNC Exon. &amp; no Exon.'!$A:$AL,'P.N.C. x Comp. x Ramos'!N$66,0)</f>
        <v>90002722.239999995</v>
      </c>
      <c r="O316" s="57">
        <f t="shared" si="29"/>
        <v>6.917222798392177</v>
      </c>
      <c r="Q316" s="137" t="s">
        <v>4</v>
      </c>
    </row>
    <row r="317" spans="1:17" ht="15.95" customHeight="1" x14ac:dyDescent="0.4">
      <c r="A317" s="47">
        <f t="shared" si="27"/>
        <v>7</v>
      </c>
      <c r="B317" s="51" t="s">
        <v>94</v>
      </c>
      <c r="C317" s="89">
        <f t="shared" si="30"/>
        <v>333360208.56</v>
      </c>
      <c r="D317" s="48">
        <f>VLOOKUP($Q317&amp;$B317,'PNC Exon. &amp; no Exon.'!$A:$AL,'P.N.C. x Comp. x Ramos'!D$66,0)</f>
        <v>0</v>
      </c>
      <c r="E317" s="48">
        <f>VLOOKUP($Q317&amp;$B317,'PNC Exon. &amp; no Exon.'!$A:$AL,'P.N.C. x Comp. x Ramos'!E$66,0)</f>
        <v>274090003.69</v>
      </c>
      <c r="F317" s="48">
        <f>VLOOKUP($Q317&amp;$B317,'PNC Exon. &amp; no Exon.'!$A:$AL,'P.N.C. x Comp. x Ramos'!F$66,0)</f>
        <v>0</v>
      </c>
      <c r="G317" s="48">
        <f>VLOOKUP($Q317&amp;$B317,'PNC Exon. &amp; no Exon.'!$A:$AL,'P.N.C. x Comp. x Ramos'!G$66,0)</f>
        <v>2062748.99</v>
      </c>
      <c r="H317" s="48">
        <f>VLOOKUP($Q317&amp;$B317,'PNC Exon. &amp; no Exon.'!$A:$AL,'P.N.C. x Comp. x Ramos'!H$66,0)</f>
        <v>27440870.030000001</v>
      </c>
      <c r="I317" s="48">
        <f>VLOOKUP($Q317&amp;$B317,'PNC Exon. &amp; no Exon.'!$A:$AL,'P.N.C. x Comp. x Ramos'!I$66,0)</f>
        <v>9310.34</v>
      </c>
      <c r="J317" s="48">
        <f>VLOOKUP($Q317&amp;$B317,'PNC Exon. &amp; no Exon.'!$A:$AL,'P.N.C. x Comp. x Ramos'!J$66,0)</f>
        <v>1845894.78</v>
      </c>
      <c r="K317" s="48">
        <f>VLOOKUP($Q317&amp;$B317,'PNC Exon. &amp; no Exon.'!$A:$AL,'P.N.C. x Comp. x Ramos'!K$66,0)</f>
        <v>28448.28</v>
      </c>
      <c r="L317" s="48">
        <f>VLOOKUP($Q317&amp;$B317,'PNC Exon. &amp; no Exon.'!$A:$AL,'P.N.C. x Comp. x Ramos'!L$66,0)</f>
        <v>0</v>
      </c>
      <c r="M317" s="48">
        <f>VLOOKUP($Q317&amp;$B317,'PNC Exon. &amp; no Exon.'!$A:$AL,'P.N.C. x Comp. x Ramos'!M$66,0)</f>
        <v>183856.48</v>
      </c>
      <c r="N317" s="48">
        <f>VLOOKUP($Q317&amp;$B317,'PNC Exon. &amp; no Exon.'!$A:$AL,'P.N.C. x Comp. x Ramos'!N$66,0)</f>
        <v>27699075.970000003</v>
      </c>
      <c r="O317" s="57">
        <f t="shared" si="29"/>
        <v>4.4965311066660956</v>
      </c>
      <c r="Q317" s="137" t="s">
        <v>4</v>
      </c>
    </row>
    <row r="318" spans="1:17" ht="15.95" customHeight="1" x14ac:dyDescent="0.4">
      <c r="A318" s="47">
        <f t="shared" si="27"/>
        <v>8</v>
      </c>
      <c r="B318" s="51" t="s">
        <v>113</v>
      </c>
      <c r="C318" s="89">
        <f t="shared" si="30"/>
        <v>213105714.25</v>
      </c>
      <c r="D318" s="48">
        <f>VLOOKUP($Q318&amp;$B318,'PNC Exon. &amp; no Exon.'!$A:$AL,'P.N.C. x Comp. x Ramos'!D$66,0)</f>
        <v>9085213.4600000009</v>
      </c>
      <c r="E318" s="48">
        <f>VLOOKUP($Q318&amp;$B318,'PNC Exon. &amp; no Exon.'!$A:$AL,'P.N.C. x Comp. x Ramos'!E$66,0)</f>
        <v>1636442.84</v>
      </c>
      <c r="F318" s="48">
        <f>VLOOKUP($Q318&amp;$B318,'PNC Exon. &amp; no Exon.'!$A:$AL,'P.N.C. x Comp. x Ramos'!F$66,0)</f>
        <v>202384057.94999999</v>
      </c>
      <c r="G318" s="48">
        <f>VLOOKUP($Q318&amp;$B318,'PNC Exon. &amp; no Exon.'!$A:$AL,'P.N.C. x Comp. x Ramos'!G$66,0)</f>
        <v>0</v>
      </c>
      <c r="H318" s="48">
        <f>VLOOKUP($Q318&amp;$B318,'PNC Exon. &amp; no Exon.'!$A:$AL,'P.N.C. x Comp. x Ramos'!H$66,0)</f>
        <v>0</v>
      </c>
      <c r="I318" s="48">
        <f>VLOOKUP($Q318&amp;$B318,'PNC Exon. &amp; no Exon.'!$A:$AL,'P.N.C. x Comp. x Ramos'!I$66,0)</f>
        <v>0</v>
      </c>
      <c r="J318" s="48">
        <f>VLOOKUP($Q318&amp;$B318,'PNC Exon. &amp; no Exon.'!$A:$AL,'P.N.C. x Comp. x Ramos'!J$66,0)</f>
        <v>0</v>
      </c>
      <c r="K318" s="48">
        <f>VLOOKUP($Q318&amp;$B318,'PNC Exon. &amp; no Exon.'!$A:$AL,'P.N.C. x Comp. x Ramos'!K$66,0)</f>
        <v>0</v>
      </c>
      <c r="L318" s="48">
        <f>VLOOKUP($Q318&amp;$B318,'PNC Exon. &amp; no Exon.'!$A:$AL,'P.N.C. x Comp. x Ramos'!L$66,0)</f>
        <v>0</v>
      </c>
      <c r="M318" s="48">
        <f>VLOOKUP($Q318&amp;$B318,'PNC Exon. &amp; no Exon.'!$A:$AL,'P.N.C. x Comp. x Ramos'!M$66,0)</f>
        <v>0</v>
      </c>
      <c r="N318" s="48">
        <f>VLOOKUP($Q318&amp;$B318,'PNC Exon. &amp; no Exon.'!$A:$AL,'P.N.C. x Comp. x Ramos'!N$66,0)</f>
        <v>0</v>
      </c>
      <c r="O318" s="57">
        <f t="shared" si="29"/>
        <v>2.8744776626840651</v>
      </c>
      <c r="Q318" s="137" t="s">
        <v>4</v>
      </c>
    </row>
    <row r="319" spans="1:17" ht="15.95" customHeight="1" x14ac:dyDescent="0.4">
      <c r="A319" s="47">
        <f t="shared" si="27"/>
        <v>9</v>
      </c>
      <c r="B319" s="51" t="s">
        <v>77</v>
      </c>
      <c r="C319" s="89">
        <f t="shared" si="30"/>
        <v>144353370.52000001</v>
      </c>
      <c r="D319" s="48">
        <f>VLOOKUP($Q319&amp;$B319,'PNC Exon. &amp; no Exon.'!$A:$AL,'P.N.C. x Comp. x Ramos'!D$66,0)</f>
        <v>36881.279999999999</v>
      </c>
      <c r="E319" s="48">
        <f>VLOOKUP($Q319&amp;$B319,'PNC Exon. &amp; no Exon.'!$A:$AL,'P.N.C. x Comp. x Ramos'!E$66,0)</f>
        <v>101858724.84999999</v>
      </c>
      <c r="F319" s="48">
        <f>VLOOKUP($Q319&amp;$B319,'PNC Exon. &amp; no Exon.'!$A:$AL,'P.N.C. x Comp. x Ramos'!F$66,0)</f>
        <v>255916.93</v>
      </c>
      <c r="G319" s="48">
        <f>VLOOKUP($Q319&amp;$B319,'PNC Exon. &amp; no Exon.'!$A:$AL,'P.N.C. x Comp. x Ramos'!G$66,0)</f>
        <v>104367.98</v>
      </c>
      <c r="H319" s="48">
        <f>VLOOKUP($Q319&amp;$B319,'PNC Exon. &amp; no Exon.'!$A:$AL,'P.N.C. x Comp. x Ramos'!H$66,0)</f>
        <v>6378976.5800000001</v>
      </c>
      <c r="I319" s="48">
        <f>VLOOKUP($Q319&amp;$B319,'PNC Exon. &amp; no Exon.'!$A:$AL,'P.N.C. x Comp. x Ramos'!I$66,0)</f>
        <v>5055365.1500000004</v>
      </c>
      <c r="J319" s="48">
        <f>VLOOKUP($Q319&amp;$B319,'PNC Exon. &amp; no Exon.'!$A:$AL,'P.N.C. x Comp. x Ramos'!J$66,0)</f>
        <v>196280.15</v>
      </c>
      <c r="K319" s="48">
        <f>VLOOKUP($Q319&amp;$B319,'PNC Exon. &amp; no Exon.'!$A:$AL,'P.N.C. x Comp. x Ramos'!K$66,0)</f>
        <v>19363351.34</v>
      </c>
      <c r="L319" s="48">
        <f>VLOOKUP($Q319&amp;$B319,'PNC Exon. &amp; no Exon.'!$A:$AL,'P.N.C. x Comp. x Ramos'!L$66,0)</f>
        <v>0</v>
      </c>
      <c r="M319" s="48">
        <f>VLOOKUP($Q319&amp;$B319,'PNC Exon. &amp; no Exon.'!$A:$AL,'P.N.C. x Comp. x Ramos'!M$66,0)</f>
        <v>7517364.9699999997</v>
      </c>
      <c r="N319" s="48">
        <f>VLOOKUP($Q319&amp;$B319,'PNC Exon. &amp; no Exon.'!$A:$AL,'P.N.C. x Comp. x Ramos'!N$66,0)</f>
        <v>3586141.29</v>
      </c>
      <c r="O319" s="57">
        <f t="shared" si="29"/>
        <v>1.9471112755152058</v>
      </c>
      <c r="Q319" s="137" t="s">
        <v>4</v>
      </c>
    </row>
    <row r="320" spans="1:17" ht="15.95" customHeight="1" x14ac:dyDescent="0.4">
      <c r="A320" s="47">
        <f t="shared" si="27"/>
        <v>10</v>
      </c>
      <c r="B320" s="51" t="s">
        <v>114</v>
      </c>
      <c r="C320" s="89">
        <f t="shared" si="30"/>
        <v>113332154.42000002</v>
      </c>
      <c r="D320" s="48">
        <f>VLOOKUP($Q320&amp;$B320,'PNC Exon. &amp; no Exon.'!$A:$AL,'P.N.C. x Comp. x Ramos'!D$66,0)</f>
        <v>0</v>
      </c>
      <c r="E320" s="48">
        <f>VLOOKUP($Q320&amp;$B320,'PNC Exon. &amp; no Exon.'!$A:$AL,'P.N.C. x Comp. x Ramos'!E$66,0)</f>
        <v>0</v>
      </c>
      <c r="F320" s="48">
        <f>VLOOKUP($Q320&amp;$B320,'PNC Exon. &amp; no Exon.'!$A:$AL,'P.N.C. x Comp. x Ramos'!F$66,0)</f>
        <v>0</v>
      </c>
      <c r="G320" s="48">
        <f>VLOOKUP($Q320&amp;$B320,'PNC Exon. &amp; no Exon.'!$A:$AL,'P.N.C. x Comp. x Ramos'!G$66,0)</f>
        <v>0</v>
      </c>
      <c r="H320" s="48">
        <f>VLOOKUP($Q320&amp;$B320,'PNC Exon. &amp; no Exon.'!$A:$AL,'P.N.C. x Comp. x Ramos'!H$66,0)</f>
        <v>319745.99</v>
      </c>
      <c r="I320" s="48">
        <f>VLOOKUP($Q320&amp;$B320,'PNC Exon. &amp; no Exon.'!$A:$AL,'P.N.C. x Comp. x Ramos'!I$66,0)</f>
        <v>12284.48</v>
      </c>
      <c r="J320" s="48">
        <f>VLOOKUP($Q320&amp;$B320,'PNC Exon. &amp; no Exon.'!$A:$AL,'P.N.C. x Comp. x Ramos'!J$66,0)</f>
        <v>3235676.78</v>
      </c>
      <c r="K320" s="48">
        <f>VLOOKUP($Q320&amp;$B320,'PNC Exon. &amp; no Exon.'!$A:$AL,'P.N.C. x Comp. x Ramos'!K$66,0)</f>
        <v>109205877.24000001</v>
      </c>
      <c r="L320" s="48">
        <f>VLOOKUP($Q320&amp;$B320,'PNC Exon. &amp; no Exon.'!$A:$AL,'P.N.C. x Comp. x Ramos'!L$66,0)</f>
        <v>0</v>
      </c>
      <c r="M320" s="48">
        <f>VLOOKUP($Q320&amp;$B320,'PNC Exon. &amp; no Exon.'!$A:$AL,'P.N.C. x Comp. x Ramos'!M$66,0)</f>
        <v>396531.39</v>
      </c>
      <c r="N320" s="48">
        <f>VLOOKUP($Q320&amp;$B320,'PNC Exon. &amp; no Exon.'!$A:$AL,'P.N.C. x Comp. x Ramos'!N$66,0)</f>
        <v>162038.54</v>
      </c>
      <c r="O320" s="57">
        <f t="shared" si="29"/>
        <v>1.5286814222258762</v>
      </c>
      <c r="Q320" s="137" t="s">
        <v>4</v>
      </c>
    </row>
    <row r="321" spans="1:17" ht="15.95" customHeight="1" x14ac:dyDescent="0.4">
      <c r="A321" s="47">
        <f t="shared" si="27"/>
        <v>11</v>
      </c>
      <c r="B321" s="51" t="s">
        <v>85</v>
      </c>
      <c r="C321" s="89">
        <f t="shared" si="30"/>
        <v>109087878.31999999</v>
      </c>
      <c r="D321" s="48">
        <f>VLOOKUP($Q321&amp;$B321,'PNC Exon. &amp; no Exon.'!$A:$AL,'P.N.C. x Comp. x Ramos'!D$66,0)</f>
        <v>0</v>
      </c>
      <c r="E321" s="48">
        <f>VLOOKUP($Q321&amp;$B321,'PNC Exon. &amp; no Exon.'!$A:$AL,'P.N.C. x Comp. x Ramos'!E$66,0)</f>
        <v>310812.15999999997</v>
      </c>
      <c r="F321" s="48">
        <f>VLOOKUP($Q321&amp;$B321,'PNC Exon. &amp; no Exon.'!$A:$AL,'P.N.C. x Comp. x Ramos'!F$66,0)</f>
        <v>0</v>
      </c>
      <c r="G321" s="48">
        <f>VLOOKUP($Q321&amp;$B321,'PNC Exon. &amp; no Exon.'!$A:$AL,'P.N.C. x Comp. x Ramos'!G$66,0)</f>
        <v>29763.64</v>
      </c>
      <c r="H321" s="48">
        <f>VLOOKUP($Q321&amp;$B321,'PNC Exon. &amp; no Exon.'!$A:$AL,'P.N.C. x Comp. x Ramos'!H$66,0)</f>
        <v>12769089.9</v>
      </c>
      <c r="I321" s="48">
        <f>VLOOKUP($Q321&amp;$B321,'PNC Exon. &amp; no Exon.'!$A:$AL,'P.N.C. x Comp. x Ramos'!I$66,0)</f>
        <v>163206.14000000001</v>
      </c>
      <c r="J321" s="48">
        <f>VLOOKUP($Q321&amp;$B321,'PNC Exon. &amp; no Exon.'!$A:$AL,'P.N.C. x Comp. x Ramos'!J$66,0)</f>
        <v>38993.96</v>
      </c>
      <c r="K321" s="48">
        <f>VLOOKUP($Q321&amp;$B321,'PNC Exon. &amp; no Exon.'!$A:$AL,'P.N.C. x Comp. x Ramos'!K$66,0)</f>
        <v>86756639.219999999</v>
      </c>
      <c r="L321" s="48">
        <f>VLOOKUP($Q321&amp;$B321,'PNC Exon. &amp; no Exon.'!$A:$AL,'P.N.C. x Comp. x Ramos'!L$66,0)</f>
        <v>0</v>
      </c>
      <c r="M321" s="48">
        <f>VLOOKUP($Q321&amp;$B321,'PNC Exon. &amp; no Exon.'!$A:$AL,'P.N.C. x Comp. x Ramos'!M$66,0)</f>
        <v>5613862.96</v>
      </c>
      <c r="N321" s="48">
        <f>VLOOKUP($Q321&amp;$B321,'PNC Exon. &amp; no Exon.'!$A:$AL,'P.N.C. x Comp. x Ramos'!N$66,0)</f>
        <v>3405510.34</v>
      </c>
      <c r="O321" s="57">
        <f t="shared" si="29"/>
        <v>1.4714324794340294</v>
      </c>
      <c r="Q321" s="137" t="s">
        <v>4</v>
      </c>
    </row>
    <row r="322" spans="1:17" ht="15.95" customHeight="1" x14ac:dyDescent="0.4">
      <c r="A322" s="47">
        <f t="shared" si="27"/>
        <v>12</v>
      </c>
      <c r="B322" s="51" t="s">
        <v>115</v>
      </c>
      <c r="C322" s="88">
        <f t="shared" si="30"/>
        <v>83858123.539999992</v>
      </c>
      <c r="D322" s="48">
        <f>VLOOKUP($Q322&amp;$B322,'PNC Exon. &amp; no Exon.'!$A:$AL,'P.N.C. x Comp. x Ramos'!D$66,0)</f>
        <v>567433.73</v>
      </c>
      <c r="E322" s="48">
        <f>VLOOKUP($Q322&amp;$B322,'PNC Exon. &amp; no Exon.'!$A:$AL,'P.N.C. x Comp. x Ramos'!E$66,0)</f>
        <v>9262.7000000000007</v>
      </c>
      <c r="F322" s="48">
        <f>VLOOKUP($Q322&amp;$B322,'PNC Exon. &amp; no Exon.'!$A:$AL,'P.N.C. x Comp. x Ramos'!F$66,0)</f>
        <v>1773246.79</v>
      </c>
      <c r="G322" s="48">
        <f>VLOOKUP($Q322&amp;$B322,'PNC Exon. &amp; no Exon.'!$A:$AL,'P.N.C. x Comp. x Ramos'!G$66,0)</f>
        <v>46447.86</v>
      </c>
      <c r="H322" s="48">
        <f>VLOOKUP($Q322&amp;$B322,'PNC Exon. &amp; no Exon.'!$A:$AL,'P.N.C. x Comp. x Ramos'!H$66,0)</f>
        <v>625475.56999999995</v>
      </c>
      <c r="I322" s="48">
        <f>VLOOKUP($Q322&amp;$B322,'PNC Exon. &amp; no Exon.'!$A:$AL,'P.N.C. x Comp. x Ramos'!I$66,0)</f>
        <v>120641.64</v>
      </c>
      <c r="J322" s="48">
        <f>VLOOKUP($Q322&amp;$B322,'PNC Exon. &amp; no Exon.'!$A:$AL,'P.N.C. x Comp. x Ramos'!J$66,0)</f>
        <v>5783.61</v>
      </c>
      <c r="K322" s="48">
        <f>VLOOKUP($Q322&amp;$B322,'PNC Exon. &amp; no Exon.'!$A:$AL,'P.N.C. x Comp. x Ramos'!K$66,0)</f>
        <v>59814298.149999999</v>
      </c>
      <c r="L322" s="48">
        <f>VLOOKUP($Q322&amp;$B322,'PNC Exon. &amp; no Exon.'!$A:$AL,'P.N.C. x Comp. x Ramos'!L$66,0)</f>
        <v>0</v>
      </c>
      <c r="M322" s="48">
        <f>VLOOKUP($Q322&amp;$B322,'PNC Exon. &amp; no Exon.'!$A:$AL,'P.N.C. x Comp. x Ramos'!M$66,0)</f>
        <v>19319008.469999999</v>
      </c>
      <c r="N322" s="48">
        <f>VLOOKUP($Q322&amp;$B322,'PNC Exon. &amp; no Exon.'!$A:$AL,'P.N.C. x Comp. x Ramos'!N$66,0)</f>
        <v>1576525.02</v>
      </c>
      <c r="O322" s="57">
        <f t="shared" si="29"/>
        <v>1.1311207857502619</v>
      </c>
      <c r="Q322" s="137" t="s">
        <v>4</v>
      </c>
    </row>
    <row r="323" spans="1:17" ht="15.95" customHeight="1" x14ac:dyDescent="0.4">
      <c r="A323" s="47">
        <f t="shared" si="27"/>
        <v>13</v>
      </c>
      <c r="B323" s="51" t="s">
        <v>118</v>
      </c>
      <c r="C323" s="89">
        <f t="shared" si="30"/>
        <v>68140769.620000005</v>
      </c>
      <c r="D323" s="48">
        <f>VLOOKUP($Q323&amp;$B323,'PNC Exon. &amp; no Exon.'!$A:$AL,'P.N.C. x Comp. x Ramos'!D$66,0)</f>
        <v>337176.25</v>
      </c>
      <c r="E323" s="48">
        <f>VLOOKUP($Q323&amp;$B323,'PNC Exon. &amp; no Exon.'!$A:$AL,'P.N.C. x Comp. x Ramos'!E$66,0)</f>
        <v>2782513.07</v>
      </c>
      <c r="F323" s="48">
        <f>VLOOKUP($Q323&amp;$B323,'PNC Exon. &amp; no Exon.'!$A:$AL,'P.N.C. x Comp. x Ramos'!F$66,0)</f>
        <v>0</v>
      </c>
      <c r="G323" s="48">
        <f>VLOOKUP($Q323&amp;$B323,'PNC Exon. &amp; no Exon.'!$A:$AL,'P.N.C. x Comp. x Ramos'!G$66,0)</f>
        <v>1117474.69</v>
      </c>
      <c r="H323" s="48">
        <f>VLOOKUP($Q323&amp;$B323,'PNC Exon. &amp; no Exon.'!$A:$AL,'P.N.C. x Comp. x Ramos'!H$66,0)</f>
        <v>19505258.700000003</v>
      </c>
      <c r="I323" s="48">
        <f>VLOOKUP($Q323&amp;$B323,'PNC Exon. &amp; no Exon.'!$A:$AL,'P.N.C. x Comp. x Ramos'!I$66,0)</f>
        <v>124366.13</v>
      </c>
      <c r="J323" s="48">
        <f>VLOOKUP($Q323&amp;$B323,'PNC Exon. &amp; no Exon.'!$A:$AL,'P.N.C. x Comp. x Ramos'!J$66,0)</f>
        <v>762892.94</v>
      </c>
      <c r="K323" s="48">
        <f>VLOOKUP($Q323&amp;$B323,'PNC Exon. &amp; no Exon.'!$A:$AL,'P.N.C. x Comp. x Ramos'!K$66,0)</f>
        <v>39649171.780000001</v>
      </c>
      <c r="L323" s="48">
        <f>VLOOKUP($Q323&amp;$B323,'PNC Exon. &amp; no Exon.'!$A:$AL,'P.N.C. x Comp. x Ramos'!L$66,0)</f>
        <v>0</v>
      </c>
      <c r="M323" s="48">
        <f>VLOOKUP($Q323&amp;$B323,'PNC Exon. &amp; no Exon.'!$A:$AL,'P.N.C. x Comp. x Ramos'!M$66,0)</f>
        <v>429435.33</v>
      </c>
      <c r="N323" s="48">
        <f>VLOOKUP($Q323&amp;$B323,'PNC Exon. &amp; no Exon.'!$A:$AL,'P.N.C. x Comp. x Ramos'!N$66,0)</f>
        <v>3432480.73</v>
      </c>
      <c r="O323" s="57">
        <f t="shared" si="29"/>
        <v>0.91911716623896655</v>
      </c>
      <c r="Q323" s="137" t="s">
        <v>4</v>
      </c>
    </row>
    <row r="324" spans="1:17" ht="15.95" customHeight="1" x14ac:dyDescent="0.4">
      <c r="A324" s="47">
        <f t="shared" si="27"/>
        <v>19</v>
      </c>
      <c r="B324" s="51" t="s">
        <v>116</v>
      </c>
      <c r="C324" s="89">
        <f t="shared" si="30"/>
        <v>43587077.559999995</v>
      </c>
      <c r="D324" s="48">
        <f>VLOOKUP($Q324&amp;$B324,'PNC Exon. &amp; no Exon.'!$A:$AL,'P.N.C. x Comp. x Ramos'!D$66,0)</f>
        <v>0</v>
      </c>
      <c r="E324" s="48">
        <f>VLOOKUP($Q324&amp;$B324,'PNC Exon. &amp; no Exon.'!$A:$AL,'P.N.C. x Comp. x Ramos'!E$66,0)</f>
        <v>13378.44</v>
      </c>
      <c r="F324" s="48">
        <f>VLOOKUP($Q324&amp;$B324,'PNC Exon. &amp; no Exon.'!$A:$AL,'P.N.C. x Comp. x Ramos'!F$66,0)</f>
        <v>0</v>
      </c>
      <c r="G324" s="48">
        <f>VLOOKUP($Q324&amp;$B324,'PNC Exon. &amp; no Exon.'!$A:$AL,'P.N.C. x Comp. x Ramos'!G$66,0)</f>
        <v>0</v>
      </c>
      <c r="H324" s="48">
        <f>VLOOKUP($Q324&amp;$B324,'PNC Exon. &amp; no Exon.'!$A:$AL,'P.N.C. x Comp. x Ramos'!H$66,0)</f>
        <v>165040.51999999999</v>
      </c>
      <c r="I324" s="48">
        <f>VLOOKUP($Q324&amp;$B324,'PNC Exon. &amp; no Exon.'!$A:$AL,'P.N.C. x Comp. x Ramos'!I$66,0)</f>
        <v>4829.96</v>
      </c>
      <c r="J324" s="48">
        <f>VLOOKUP($Q324&amp;$B324,'PNC Exon. &amp; no Exon.'!$A:$AL,'P.N.C. x Comp. x Ramos'!J$66,0)</f>
        <v>356573.2</v>
      </c>
      <c r="K324" s="48">
        <f>VLOOKUP($Q324&amp;$B324,'PNC Exon. &amp; no Exon.'!$A:$AL,'P.N.C. x Comp. x Ramos'!K$66,0)</f>
        <v>39758712.210000001</v>
      </c>
      <c r="L324" s="48">
        <f>VLOOKUP($Q324&amp;$B324,'PNC Exon. &amp; no Exon.'!$A:$AL,'P.N.C. x Comp. x Ramos'!L$66,0)</f>
        <v>0</v>
      </c>
      <c r="M324" s="48">
        <f>VLOOKUP($Q324&amp;$B324,'PNC Exon. &amp; no Exon.'!$A:$AL,'P.N.C. x Comp. x Ramos'!M$66,0)</f>
        <v>3039017.41</v>
      </c>
      <c r="N324" s="48">
        <f>VLOOKUP($Q324&amp;$B324,'PNC Exon. &amp; no Exon.'!$A:$AL,'P.N.C. x Comp. x Ramos'!N$66,0)</f>
        <v>249525.82</v>
      </c>
      <c r="O324" s="57">
        <f t="shared" si="29"/>
        <v>0.58792454847511366</v>
      </c>
      <c r="Q324" s="137" t="s">
        <v>4</v>
      </c>
    </row>
    <row r="325" spans="1:17" ht="15.95" customHeight="1" x14ac:dyDescent="0.4">
      <c r="A325" s="47">
        <f t="shared" si="27"/>
        <v>14</v>
      </c>
      <c r="B325" s="50" t="s">
        <v>119</v>
      </c>
      <c r="C325" s="89">
        <f t="shared" si="30"/>
        <v>59124094.099999994</v>
      </c>
      <c r="D325" s="48">
        <f>VLOOKUP($Q325&amp;$B325,'PNC Exon. &amp; no Exon.'!$A:$AL,'P.N.C. x Comp. x Ramos'!D$66,0)</f>
        <v>4359.1899999999996</v>
      </c>
      <c r="E325" s="48">
        <f>VLOOKUP($Q325&amp;$B325,'PNC Exon. &amp; no Exon.'!$A:$AL,'P.N.C. x Comp. x Ramos'!E$66,0)</f>
        <v>248932.84</v>
      </c>
      <c r="F325" s="48">
        <f>VLOOKUP($Q325&amp;$B325,'PNC Exon. &amp; no Exon.'!$A:$AL,'P.N.C. x Comp. x Ramos'!F$66,0)</f>
        <v>0</v>
      </c>
      <c r="G325" s="48">
        <f>VLOOKUP($Q325&amp;$B325,'PNC Exon. &amp; no Exon.'!$A:$AL,'P.N.C. x Comp. x Ramos'!G$66,0)</f>
        <v>0</v>
      </c>
      <c r="H325" s="48">
        <f>VLOOKUP($Q325&amp;$B325,'PNC Exon. &amp; no Exon.'!$A:$AL,'P.N.C. x Comp. x Ramos'!H$66,0)</f>
        <v>580667.84</v>
      </c>
      <c r="I325" s="48">
        <f>VLOOKUP($Q325&amp;$B325,'PNC Exon. &amp; no Exon.'!$A:$AL,'P.N.C. x Comp. x Ramos'!I$66,0)</f>
        <v>59023.4</v>
      </c>
      <c r="J325" s="48">
        <f>VLOOKUP($Q325&amp;$B325,'PNC Exon. &amp; no Exon.'!$A:$AL,'P.N.C. x Comp. x Ramos'!J$66,0)</f>
        <v>33999.14</v>
      </c>
      <c r="K325" s="48">
        <f>VLOOKUP($Q325&amp;$B325,'PNC Exon. &amp; no Exon.'!$A:$AL,'P.N.C. x Comp. x Ramos'!K$66,0)</f>
        <v>58106105.280000001</v>
      </c>
      <c r="L325" s="48">
        <f>VLOOKUP($Q325&amp;$B325,'PNC Exon. &amp; no Exon.'!$A:$AL,'P.N.C. x Comp. x Ramos'!L$66,0)</f>
        <v>0</v>
      </c>
      <c r="M325" s="48">
        <f>VLOOKUP($Q325&amp;$B325,'PNC Exon. &amp; no Exon.'!$A:$AL,'P.N.C. x Comp. x Ramos'!M$66,0)</f>
        <v>25577.62</v>
      </c>
      <c r="N325" s="48">
        <f>VLOOKUP($Q325&amp;$B325,'PNC Exon. &amp; no Exon.'!$A:$AL,'P.N.C. x Comp. x Ramos'!N$66,0)</f>
        <v>65428.79</v>
      </c>
      <c r="O325" s="57">
        <f t="shared" si="29"/>
        <v>0.79749568619031397</v>
      </c>
      <c r="Q325" s="137" t="s">
        <v>4</v>
      </c>
    </row>
    <row r="326" spans="1:17" ht="15.95" customHeight="1" x14ac:dyDescent="0.4">
      <c r="A326" s="47">
        <f t="shared" si="27"/>
        <v>15</v>
      </c>
      <c r="B326" s="51" t="s">
        <v>121</v>
      </c>
      <c r="C326" s="89">
        <f t="shared" si="30"/>
        <v>58903619.659999996</v>
      </c>
      <c r="D326" s="48">
        <f>VLOOKUP($Q326&amp;$B326,'PNC Exon. &amp; no Exon.'!$A:$AL,'P.N.C. x Comp. x Ramos'!D$66,0)</f>
        <v>0</v>
      </c>
      <c r="E326" s="48">
        <f>VLOOKUP($Q326&amp;$B326,'PNC Exon. &amp; no Exon.'!$A:$AL,'P.N.C. x Comp. x Ramos'!E$66,0)</f>
        <v>15513718.029999999</v>
      </c>
      <c r="F326" s="48">
        <f>VLOOKUP($Q326&amp;$B326,'PNC Exon. &amp; no Exon.'!$A:$AL,'P.N.C. x Comp. x Ramos'!F$66,0)</f>
        <v>3760278.88</v>
      </c>
      <c r="G326" s="48">
        <f>VLOOKUP($Q326&amp;$B326,'PNC Exon. &amp; no Exon.'!$A:$AL,'P.N.C. x Comp. x Ramos'!G$66,0)</f>
        <v>0</v>
      </c>
      <c r="H326" s="48">
        <f>VLOOKUP($Q326&amp;$B326,'PNC Exon. &amp; no Exon.'!$A:$AL,'P.N.C. x Comp. x Ramos'!H$66,0)</f>
        <v>2598116.1800000002</v>
      </c>
      <c r="I326" s="48">
        <f>VLOOKUP($Q326&amp;$B326,'PNC Exon. &amp; no Exon.'!$A:$AL,'P.N.C. x Comp. x Ramos'!I$66,0)</f>
        <v>271267.24</v>
      </c>
      <c r="J326" s="48">
        <f>VLOOKUP($Q326&amp;$B326,'PNC Exon. &amp; no Exon.'!$A:$AL,'P.N.C. x Comp. x Ramos'!J$66,0)</f>
        <v>14121933.41</v>
      </c>
      <c r="K326" s="48">
        <f>VLOOKUP($Q326&amp;$B326,'PNC Exon. &amp; no Exon.'!$A:$AL,'P.N.C. x Comp. x Ramos'!K$66,0)</f>
        <v>19805485.419999998</v>
      </c>
      <c r="L326" s="48">
        <f>VLOOKUP($Q326&amp;$B326,'PNC Exon. &amp; no Exon.'!$A:$AL,'P.N.C. x Comp. x Ramos'!L$66,0)</f>
        <v>0</v>
      </c>
      <c r="M326" s="48">
        <f>VLOOKUP($Q326&amp;$B326,'PNC Exon. &amp; no Exon.'!$A:$AL,'P.N.C. x Comp. x Ramos'!M$66,0)</f>
        <v>1682940.88</v>
      </c>
      <c r="N326" s="48">
        <f>VLOOKUP($Q326&amp;$B326,'PNC Exon. &amp; no Exon.'!$A:$AL,'P.N.C. x Comp. x Ramos'!N$66,0)</f>
        <v>1149879.6200000001</v>
      </c>
      <c r="O326" s="57">
        <f t="shared" si="29"/>
        <v>0.79452181542761202</v>
      </c>
      <c r="Q326" s="137" t="s">
        <v>4</v>
      </c>
    </row>
    <row r="327" spans="1:17" ht="15.95" customHeight="1" x14ac:dyDescent="0.4">
      <c r="A327" s="47">
        <f t="shared" si="27"/>
        <v>18</v>
      </c>
      <c r="B327" s="51" t="s">
        <v>120</v>
      </c>
      <c r="C327" s="89">
        <f t="shared" si="30"/>
        <v>45589378.390000001</v>
      </c>
      <c r="D327" s="48">
        <f>VLOOKUP($Q327&amp;$B327,'PNC Exon. &amp; no Exon.'!$A:$AL,'P.N.C. x Comp. x Ramos'!D$66,0)</f>
        <v>0</v>
      </c>
      <c r="E327" s="48">
        <f>VLOOKUP($Q327&amp;$B327,'PNC Exon. &amp; no Exon.'!$A:$AL,'P.N.C. x Comp. x Ramos'!E$66,0)</f>
        <v>17233280.98</v>
      </c>
      <c r="F327" s="48">
        <f>VLOOKUP($Q327&amp;$B327,'PNC Exon. &amp; no Exon.'!$A:$AL,'P.N.C. x Comp. x Ramos'!F$66,0)</f>
        <v>0</v>
      </c>
      <c r="G327" s="48">
        <f>VLOOKUP($Q327&amp;$B327,'PNC Exon. &amp; no Exon.'!$A:$AL,'P.N.C. x Comp. x Ramos'!G$66,0)</f>
        <v>0</v>
      </c>
      <c r="H327" s="48">
        <f>VLOOKUP($Q327&amp;$B327,'PNC Exon. &amp; no Exon.'!$A:$AL,'P.N.C. x Comp. x Ramos'!H$66,0)</f>
        <v>4860049.13</v>
      </c>
      <c r="I327" s="48">
        <f>VLOOKUP($Q327&amp;$B327,'PNC Exon. &amp; no Exon.'!$A:$AL,'P.N.C. x Comp. x Ramos'!I$66,0)</f>
        <v>0</v>
      </c>
      <c r="J327" s="48">
        <f>VLOOKUP($Q327&amp;$B327,'PNC Exon. &amp; no Exon.'!$A:$AL,'P.N.C. x Comp. x Ramos'!J$66,0)</f>
        <v>24530.17</v>
      </c>
      <c r="K327" s="48">
        <f>VLOOKUP($Q327&amp;$B327,'PNC Exon. &amp; no Exon.'!$A:$AL,'P.N.C. x Comp. x Ramos'!K$66,0)</f>
        <v>22531364.390000001</v>
      </c>
      <c r="L327" s="48">
        <f>VLOOKUP($Q327&amp;$B327,'PNC Exon. &amp; no Exon.'!$A:$AL,'P.N.C. x Comp. x Ramos'!L$66,0)</f>
        <v>0</v>
      </c>
      <c r="M327" s="48">
        <f>VLOOKUP($Q327&amp;$B327,'PNC Exon. &amp; no Exon.'!$A:$AL,'P.N.C. x Comp. x Ramos'!M$66,0)</f>
        <v>212491.85</v>
      </c>
      <c r="N327" s="48">
        <f>VLOOKUP($Q327&amp;$B327,'PNC Exon. &amp; no Exon.'!$A:$AL,'P.N.C. x Comp. x Ramos'!N$66,0)</f>
        <v>727661.87</v>
      </c>
      <c r="O327" s="57">
        <f t="shared" si="29"/>
        <v>0.61493259483400564</v>
      </c>
      <c r="Q327" s="137" t="s">
        <v>4</v>
      </c>
    </row>
    <row r="328" spans="1:17" ht="15.95" customHeight="1" x14ac:dyDescent="0.4">
      <c r="A328" s="47">
        <f t="shared" si="27"/>
        <v>20</v>
      </c>
      <c r="B328" s="51" t="s">
        <v>122</v>
      </c>
      <c r="C328" s="89">
        <f t="shared" si="30"/>
        <v>41798497.509999998</v>
      </c>
      <c r="D328" s="48">
        <f>VLOOKUP($Q328&amp;$B328,'PNC Exon. &amp; no Exon.'!$A:$AL,'P.N.C. x Comp. x Ramos'!D$66,0)</f>
        <v>0</v>
      </c>
      <c r="E328" s="48">
        <f>VLOOKUP($Q328&amp;$B328,'PNC Exon. &amp; no Exon.'!$A:$AL,'P.N.C. x Comp. x Ramos'!E$66,0)</f>
        <v>41308524.469999999</v>
      </c>
      <c r="F328" s="48">
        <f>VLOOKUP($Q328&amp;$B328,'PNC Exon. &amp; no Exon.'!$A:$AL,'P.N.C. x Comp. x Ramos'!F$66,0)</f>
        <v>0</v>
      </c>
      <c r="G328" s="48">
        <f>VLOOKUP($Q328&amp;$B328,'PNC Exon. &amp; no Exon.'!$A:$AL,'P.N.C. x Comp. x Ramos'!G$66,0)</f>
        <v>0</v>
      </c>
      <c r="H328" s="48">
        <f>VLOOKUP($Q328&amp;$B328,'PNC Exon. &amp; no Exon.'!$A:$AL,'P.N.C. x Comp. x Ramos'!H$66,0)</f>
        <v>0</v>
      </c>
      <c r="I328" s="48">
        <f>VLOOKUP($Q328&amp;$B328,'PNC Exon. &amp; no Exon.'!$A:$AL,'P.N.C. x Comp. x Ramos'!I$66,0)</f>
        <v>0</v>
      </c>
      <c r="J328" s="48">
        <f>VLOOKUP($Q328&amp;$B328,'PNC Exon. &amp; no Exon.'!$A:$AL,'P.N.C. x Comp. x Ramos'!J$66,0)</f>
        <v>0</v>
      </c>
      <c r="K328" s="48">
        <f>VLOOKUP($Q328&amp;$B328,'PNC Exon. &amp; no Exon.'!$A:$AL,'P.N.C. x Comp. x Ramos'!K$66,0)</f>
        <v>0</v>
      </c>
      <c r="L328" s="48">
        <f>VLOOKUP($Q328&amp;$B328,'PNC Exon. &amp; no Exon.'!$A:$AL,'P.N.C. x Comp. x Ramos'!L$66,0)</f>
        <v>0</v>
      </c>
      <c r="M328" s="48">
        <f>VLOOKUP($Q328&amp;$B328,'PNC Exon. &amp; no Exon.'!$A:$AL,'P.N.C. x Comp. x Ramos'!M$66,0)</f>
        <v>489973.04</v>
      </c>
      <c r="N328" s="48">
        <f>VLOOKUP($Q328&amp;$B328,'PNC Exon. &amp; no Exon.'!$A:$AL,'P.N.C. x Comp. x Ramos'!N$66,0)</f>
        <v>0</v>
      </c>
      <c r="O328" s="57">
        <f t="shared" si="29"/>
        <v>0.56379927609684222</v>
      </c>
      <c r="Q328" s="137" t="s">
        <v>4</v>
      </c>
    </row>
    <row r="329" spans="1:17" ht="15.95" customHeight="1" x14ac:dyDescent="0.4">
      <c r="A329" s="47">
        <f t="shared" si="27"/>
        <v>17</v>
      </c>
      <c r="B329" s="51" t="s">
        <v>80</v>
      </c>
      <c r="C329" s="89">
        <f t="shared" si="30"/>
        <v>45690923.829999998</v>
      </c>
      <c r="D329" s="48">
        <f>VLOOKUP($Q329&amp;$B329,'PNC Exon. &amp; no Exon.'!$A:$AL,'P.N.C. x Comp. x Ramos'!D$66,0)</f>
        <v>0</v>
      </c>
      <c r="E329" s="48">
        <f>VLOOKUP($Q329&amp;$B329,'PNC Exon. &amp; no Exon.'!$A:$AL,'P.N.C. x Comp. x Ramos'!E$66,0)</f>
        <v>0</v>
      </c>
      <c r="F329" s="48">
        <f>VLOOKUP($Q329&amp;$B329,'PNC Exon. &amp; no Exon.'!$A:$AL,'P.N.C. x Comp. x Ramos'!F$66,0)</f>
        <v>0</v>
      </c>
      <c r="G329" s="48">
        <f>VLOOKUP($Q329&amp;$B329,'PNC Exon. &amp; no Exon.'!$A:$AL,'P.N.C. x Comp. x Ramos'!G$66,0)</f>
        <v>0</v>
      </c>
      <c r="H329" s="48">
        <f>VLOOKUP($Q329&amp;$B329,'PNC Exon. &amp; no Exon.'!$A:$AL,'P.N.C. x Comp. x Ramos'!H$66,0)</f>
        <v>0</v>
      </c>
      <c r="I329" s="48">
        <f>VLOOKUP($Q329&amp;$B329,'PNC Exon. &amp; no Exon.'!$A:$AL,'P.N.C. x Comp. x Ramos'!I$66,0)</f>
        <v>0</v>
      </c>
      <c r="J329" s="48">
        <f>VLOOKUP($Q329&amp;$B329,'PNC Exon. &amp; no Exon.'!$A:$AL,'P.N.C. x Comp. x Ramos'!J$66,0)</f>
        <v>0</v>
      </c>
      <c r="K329" s="48">
        <f>VLOOKUP($Q329&amp;$B329,'PNC Exon. &amp; no Exon.'!$A:$AL,'P.N.C. x Comp. x Ramos'!K$66,0)</f>
        <v>45685579</v>
      </c>
      <c r="L329" s="48">
        <f>VLOOKUP($Q329&amp;$B329,'PNC Exon. &amp; no Exon.'!$A:$AL,'P.N.C. x Comp. x Ramos'!L$66,0)</f>
        <v>0</v>
      </c>
      <c r="M329" s="48">
        <f>VLOOKUP($Q329&amp;$B329,'PNC Exon. &amp; no Exon.'!$A:$AL,'P.N.C. x Comp. x Ramos'!M$66,0)</f>
        <v>5344.83</v>
      </c>
      <c r="N329" s="48">
        <f>VLOOKUP($Q329&amp;$B329,'PNC Exon. &amp; no Exon.'!$A:$AL,'P.N.C. x Comp. x Ramos'!N$66,0)</f>
        <v>0</v>
      </c>
      <c r="O329" s="57">
        <f t="shared" si="29"/>
        <v>0.61630229109041379</v>
      </c>
      <c r="Q329" s="137" t="s">
        <v>4</v>
      </c>
    </row>
    <row r="330" spans="1:17" ht="15.95" customHeight="1" x14ac:dyDescent="0.4">
      <c r="A330" s="47">
        <f t="shared" si="27"/>
        <v>16</v>
      </c>
      <c r="B330" s="51" t="s">
        <v>117</v>
      </c>
      <c r="C330" s="89">
        <f t="shared" si="30"/>
        <v>52079657.890000001</v>
      </c>
      <c r="D330" s="48">
        <f>VLOOKUP($Q330&amp;$B330,'PNC Exon. &amp; no Exon.'!$A:$AL,'P.N.C. x Comp. x Ramos'!D$66,0)</f>
        <v>0</v>
      </c>
      <c r="E330" s="48">
        <f>VLOOKUP($Q330&amp;$B330,'PNC Exon. &amp; no Exon.'!$A:$AL,'P.N.C. x Comp. x Ramos'!E$66,0)</f>
        <v>1556900.51</v>
      </c>
      <c r="F330" s="48">
        <f>VLOOKUP($Q330&amp;$B330,'PNC Exon. &amp; no Exon.'!$A:$AL,'P.N.C. x Comp. x Ramos'!F$66,0)</f>
        <v>0</v>
      </c>
      <c r="G330" s="48">
        <f>VLOOKUP($Q330&amp;$B330,'PNC Exon. &amp; no Exon.'!$A:$AL,'P.N.C. x Comp. x Ramos'!G$66,0)</f>
        <v>0</v>
      </c>
      <c r="H330" s="48">
        <f>VLOOKUP($Q330&amp;$B330,'PNC Exon. &amp; no Exon.'!$A:$AL,'P.N.C. x Comp. x Ramos'!H$66,0)</f>
        <v>0</v>
      </c>
      <c r="I330" s="48">
        <f>VLOOKUP($Q330&amp;$B330,'PNC Exon. &amp; no Exon.'!$A:$AL,'P.N.C. x Comp. x Ramos'!I$66,0)</f>
        <v>0</v>
      </c>
      <c r="J330" s="48">
        <f>VLOOKUP($Q330&amp;$B330,'PNC Exon. &amp; no Exon.'!$A:$AL,'P.N.C. x Comp. x Ramos'!J$66,0)</f>
        <v>0</v>
      </c>
      <c r="K330" s="48">
        <f>VLOOKUP($Q330&amp;$B330,'PNC Exon. &amp; no Exon.'!$A:$AL,'P.N.C. x Comp. x Ramos'!K$66,0)</f>
        <v>77655.199999999997</v>
      </c>
      <c r="L330" s="48">
        <f>VLOOKUP($Q330&amp;$B330,'PNC Exon. &amp; no Exon.'!$A:$AL,'P.N.C. x Comp. x Ramos'!L$66,0)</f>
        <v>49549222.75</v>
      </c>
      <c r="M330" s="48">
        <f>VLOOKUP($Q330&amp;$B330,'PNC Exon. &amp; no Exon.'!$A:$AL,'P.N.C. x Comp. x Ramos'!M$66,0)</f>
        <v>0</v>
      </c>
      <c r="N330" s="48">
        <f>VLOOKUP($Q330&amp;$B330,'PNC Exon. &amp; no Exon.'!$A:$AL,'P.N.C. x Comp. x Ramos'!N$66,0)</f>
        <v>895879.43</v>
      </c>
      <c r="O330" s="57">
        <f t="shared" si="29"/>
        <v>0.70247676751367516</v>
      </c>
      <c r="Q330" s="137" t="s">
        <v>4</v>
      </c>
    </row>
    <row r="331" spans="1:17" ht="15.95" customHeight="1" x14ac:dyDescent="0.4">
      <c r="A331" s="47">
        <f t="shared" si="27"/>
        <v>22</v>
      </c>
      <c r="B331" s="50" t="s">
        <v>123</v>
      </c>
      <c r="C331" s="89">
        <f t="shared" si="30"/>
        <v>36647435.789999999</v>
      </c>
      <c r="D331" s="48">
        <f>VLOOKUP($Q331&amp;$B331,'PNC Exon. &amp; no Exon.'!$A:$AL,'P.N.C. x Comp. x Ramos'!D$66,0)</f>
        <v>0</v>
      </c>
      <c r="E331" s="48">
        <f>VLOOKUP($Q331&amp;$B331,'PNC Exon. &amp; no Exon.'!$A:$AL,'P.N.C. x Comp. x Ramos'!E$66,0)</f>
        <v>0</v>
      </c>
      <c r="F331" s="48">
        <f>VLOOKUP($Q331&amp;$B331,'PNC Exon. &amp; no Exon.'!$A:$AL,'P.N.C. x Comp. x Ramos'!F$66,0)</f>
        <v>36647435.789999999</v>
      </c>
      <c r="G331" s="48">
        <f>VLOOKUP($Q331&amp;$B331,'PNC Exon. &amp; no Exon.'!$A:$AL,'P.N.C. x Comp. x Ramos'!G$66,0)</f>
        <v>0</v>
      </c>
      <c r="H331" s="48">
        <f>VLOOKUP($Q331&amp;$B331,'PNC Exon. &amp; no Exon.'!$A:$AL,'P.N.C. x Comp. x Ramos'!H$66,0)</f>
        <v>0</v>
      </c>
      <c r="I331" s="48">
        <f>VLOOKUP($Q331&amp;$B331,'PNC Exon. &amp; no Exon.'!$A:$AL,'P.N.C. x Comp. x Ramos'!I$66,0)</f>
        <v>0</v>
      </c>
      <c r="J331" s="48">
        <f>VLOOKUP($Q331&amp;$B331,'PNC Exon. &amp; no Exon.'!$A:$AL,'P.N.C. x Comp. x Ramos'!J$66,0)</f>
        <v>0</v>
      </c>
      <c r="K331" s="48">
        <f>VLOOKUP($Q331&amp;$B331,'PNC Exon. &amp; no Exon.'!$A:$AL,'P.N.C. x Comp. x Ramos'!K$66,0)</f>
        <v>0</v>
      </c>
      <c r="L331" s="48">
        <f>VLOOKUP($Q331&amp;$B331,'PNC Exon. &amp; no Exon.'!$A:$AL,'P.N.C. x Comp. x Ramos'!L$66,0)</f>
        <v>0</v>
      </c>
      <c r="M331" s="48">
        <f>VLOOKUP($Q331&amp;$B331,'PNC Exon. &amp; no Exon.'!$A:$AL,'P.N.C. x Comp. x Ramos'!M$66,0)</f>
        <v>0</v>
      </c>
      <c r="N331" s="48">
        <f>VLOOKUP($Q331&amp;$B331,'PNC Exon. &amp; no Exon.'!$A:$AL,'P.N.C. x Comp. x Ramos'!N$66,0)</f>
        <v>0</v>
      </c>
      <c r="O331" s="57">
        <f t="shared" si="29"/>
        <v>0.49431915021022743</v>
      </c>
      <c r="Q331" s="137" t="s">
        <v>4</v>
      </c>
    </row>
    <row r="332" spans="1:17" ht="15.95" customHeight="1" x14ac:dyDescent="0.4">
      <c r="A332" s="47">
        <f t="shared" si="27"/>
        <v>25</v>
      </c>
      <c r="B332" s="51" t="s">
        <v>124</v>
      </c>
      <c r="C332" s="89">
        <f t="shared" si="30"/>
        <v>23489244.140000001</v>
      </c>
      <c r="D332" s="48">
        <f>VLOOKUP($Q332&amp;$B332,'PNC Exon. &amp; no Exon.'!$A:$AL,'P.N.C. x Comp. x Ramos'!D$66,0)</f>
        <v>0</v>
      </c>
      <c r="E332" s="48">
        <f>VLOOKUP($Q332&amp;$B332,'PNC Exon. &amp; no Exon.'!$A:$AL,'P.N.C. x Comp. x Ramos'!E$66,0)</f>
        <v>2289443.67</v>
      </c>
      <c r="F332" s="48">
        <f>VLOOKUP($Q332&amp;$B332,'PNC Exon. &amp; no Exon.'!$A:$AL,'P.N.C. x Comp. x Ramos'!F$66,0)</f>
        <v>343259</v>
      </c>
      <c r="G332" s="48">
        <f>VLOOKUP($Q332&amp;$B332,'PNC Exon. &amp; no Exon.'!$A:$AL,'P.N.C. x Comp. x Ramos'!G$66,0)</f>
        <v>0</v>
      </c>
      <c r="H332" s="48">
        <f>VLOOKUP($Q332&amp;$B332,'PNC Exon. &amp; no Exon.'!$A:$AL,'P.N.C. x Comp. x Ramos'!H$66,0)</f>
        <v>17014.63</v>
      </c>
      <c r="I332" s="48">
        <f>VLOOKUP($Q332&amp;$B332,'PNC Exon. &amp; no Exon.'!$A:$AL,'P.N.C. x Comp. x Ramos'!I$66,0)</f>
        <v>55853.22</v>
      </c>
      <c r="J332" s="48">
        <f>VLOOKUP($Q332&amp;$B332,'PNC Exon. &amp; no Exon.'!$A:$AL,'P.N.C. x Comp. x Ramos'!J$66,0)</f>
        <v>95558.18</v>
      </c>
      <c r="K332" s="48">
        <f>VLOOKUP($Q332&amp;$B332,'PNC Exon. &amp; no Exon.'!$A:$AL,'P.N.C. x Comp. x Ramos'!K$66,0)</f>
        <v>5491683.6200000001</v>
      </c>
      <c r="L332" s="48">
        <f>VLOOKUP($Q332&amp;$B332,'PNC Exon. &amp; no Exon.'!$A:$AL,'P.N.C. x Comp. x Ramos'!L$66,0)</f>
        <v>0</v>
      </c>
      <c r="M332" s="48">
        <f>VLOOKUP($Q332&amp;$B332,'PNC Exon. &amp; no Exon.'!$A:$AL,'P.N.C. x Comp. x Ramos'!M$66,0)</f>
        <v>12162716.58</v>
      </c>
      <c r="N332" s="48">
        <f>VLOOKUP($Q332&amp;$B332,'PNC Exon. &amp; no Exon.'!$A:$AL,'P.N.C. x Comp. x Ramos'!N$66,0)</f>
        <v>3033715.24</v>
      </c>
      <c r="O332" s="57">
        <f t="shared" si="29"/>
        <v>0.31683480582108592</v>
      </c>
      <c r="Q332" s="137" t="s">
        <v>4</v>
      </c>
    </row>
    <row r="333" spans="1:17" ht="15.95" customHeight="1" x14ac:dyDescent="0.4">
      <c r="A333" s="47">
        <f t="shared" si="27"/>
        <v>23</v>
      </c>
      <c r="B333" s="51" t="s">
        <v>87</v>
      </c>
      <c r="C333" s="89">
        <f t="shared" si="30"/>
        <v>33776424.170000002</v>
      </c>
      <c r="D333" s="48">
        <f>VLOOKUP($Q333&amp;$B333,'PNC Exon. &amp; no Exon.'!$A:$AL,'P.N.C. x Comp. x Ramos'!D$66,0)</f>
        <v>0</v>
      </c>
      <c r="E333" s="48">
        <f>VLOOKUP($Q333&amp;$B333,'PNC Exon. &amp; no Exon.'!$A:$AL,'P.N.C. x Comp. x Ramos'!E$66,0)</f>
        <v>468799.04</v>
      </c>
      <c r="F333" s="48">
        <f>VLOOKUP($Q333&amp;$B333,'PNC Exon. &amp; no Exon.'!$A:$AL,'P.N.C. x Comp. x Ramos'!F$66,0)</f>
        <v>33307625.129999999</v>
      </c>
      <c r="G333" s="48">
        <f>VLOOKUP($Q333&amp;$B333,'PNC Exon. &amp; no Exon.'!$A:$AL,'P.N.C. x Comp. x Ramos'!G$66,0)</f>
        <v>0</v>
      </c>
      <c r="H333" s="48">
        <f>VLOOKUP($Q333&amp;$B333,'PNC Exon. &amp; no Exon.'!$A:$AL,'P.N.C. x Comp. x Ramos'!H$66,0)</f>
        <v>0</v>
      </c>
      <c r="I333" s="48">
        <f>VLOOKUP($Q333&amp;$B333,'PNC Exon. &amp; no Exon.'!$A:$AL,'P.N.C. x Comp. x Ramos'!I$66,0)</f>
        <v>0</v>
      </c>
      <c r="J333" s="48">
        <f>VLOOKUP($Q333&amp;$B333,'PNC Exon. &amp; no Exon.'!$A:$AL,'P.N.C. x Comp. x Ramos'!J$66,0)</f>
        <v>0</v>
      </c>
      <c r="K333" s="48">
        <f>VLOOKUP($Q333&amp;$B333,'PNC Exon. &amp; no Exon.'!$A:$AL,'P.N.C. x Comp. x Ramos'!K$66,0)</f>
        <v>0</v>
      </c>
      <c r="L333" s="48">
        <f>VLOOKUP($Q333&amp;$B333,'PNC Exon. &amp; no Exon.'!$A:$AL,'P.N.C. x Comp. x Ramos'!L$66,0)</f>
        <v>0</v>
      </c>
      <c r="M333" s="48">
        <f>VLOOKUP($Q333&amp;$B333,'PNC Exon. &amp; no Exon.'!$A:$AL,'P.N.C. x Comp. x Ramos'!M$66,0)</f>
        <v>0</v>
      </c>
      <c r="N333" s="48">
        <f>VLOOKUP($Q333&amp;$B333,'PNC Exon. &amp; no Exon.'!$A:$AL,'P.N.C. x Comp. x Ramos'!N$66,0)</f>
        <v>0</v>
      </c>
      <c r="O333" s="57">
        <f t="shared" si="29"/>
        <v>0.45559349332185806</v>
      </c>
      <c r="Q333" s="137" t="s">
        <v>4</v>
      </c>
    </row>
    <row r="334" spans="1:17" ht="15.95" customHeight="1" x14ac:dyDescent="0.4">
      <c r="A334" s="47">
        <f t="shared" si="27"/>
        <v>21</v>
      </c>
      <c r="B334" s="51" t="s">
        <v>78</v>
      </c>
      <c r="C334" s="89">
        <f t="shared" si="30"/>
        <v>38348135.25</v>
      </c>
      <c r="D334" s="48">
        <f>VLOOKUP($Q334&amp;$B334,'PNC Exon. &amp; no Exon.'!$A:$AL,'P.N.C. x Comp. x Ramos'!D$66,0)</f>
        <v>3000</v>
      </c>
      <c r="E334" s="48">
        <f>VLOOKUP($Q334&amp;$B334,'PNC Exon. &amp; no Exon.'!$A:$AL,'P.N.C. x Comp. x Ramos'!E$66,0)</f>
        <v>4117903.28</v>
      </c>
      <c r="F334" s="48">
        <f>VLOOKUP($Q334&amp;$B334,'PNC Exon. &amp; no Exon.'!$A:$AL,'P.N.C. x Comp. x Ramos'!F$66,0)</f>
        <v>0</v>
      </c>
      <c r="G334" s="48">
        <f>VLOOKUP($Q334&amp;$B334,'PNC Exon. &amp; no Exon.'!$A:$AL,'P.N.C. x Comp. x Ramos'!G$66,0)</f>
        <v>0</v>
      </c>
      <c r="H334" s="48">
        <f>VLOOKUP($Q334&amp;$B334,'PNC Exon. &amp; no Exon.'!$A:$AL,'P.N.C. x Comp. x Ramos'!H$66,0)</f>
        <v>3742853.69</v>
      </c>
      <c r="I334" s="48">
        <f>VLOOKUP($Q334&amp;$B334,'PNC Exon. &amp; no Exon.'!$A:$AL,'P.N.C. x Comp. x Ramos'!I$66,0)</f>
        <v>284710.71999999997</v>
      </c>
      <c r="J334" s="48">
        <f>VLOOKUP($Q334&amp;$B334,'PNC Exon. &amp; no Exon.'!$A:$AL,'P.N.C. x Comp. x Ramos'!J$66,0)</f>
        <v>50606.81</v>
      </c>
      <c r="K334" s="48">
        <f>VLOOKUP($Q334&amp;$B334,'PNC Exon. &amp; no Exon.'!$A:$AL,'P.N.C. x Comp. x Ramos'!K$66,0)</f>
        <v>23526754.600000001</v>
      </c>
      <c r="L334" s="48">
        <f>VLOOKUP($Q334&amp;$B334,'PNC Exon. &amp; no Exon.'!$A:$AL,'P.N.C. x Comp. x Ramos'!L$66,0)</f>
        <v>0</v>
      </c>
      <c r="M334" s="48">
        <f>VLOOKUP($Q334&amp;$B334,'PNC Exon. &amp; no Exon.'!$A:$AL,'P.N.C. x Comp. x Ramos'!M$66,0)</f>
        <v>2410856.61</v>
      </c>
      <c r="N334" s="48">
        <f>VLOOKUP($Q334&amp;$B334,'PNC Exon. &amp; no Exon.'!$A:$AL,'P.N.C. x Comp. x Ramos'!N$66,0)</f>
        <v>4211449.54</v>
      </c>
      <c r="O334" s="57">
        <f t="shared" si="29"/>
        <v>0.51725904474057249</v>
      </c>
      <c r="Q334" s="137" t="s">
        <v>4</v>
      </c>
    </row>
    <row r="335" spans="1:17" ht="15.95" customHeight="1" x14ac:dyDescent="0.4">
      <c r="A335" s="47">
        <f t="shared" si="27"/>
        <v>24</v>
      </c>
      <c r="B335" s="51" t="s">
        <v>125</v>
      </c>
      <c r="C335" s="89">
        <f t="shared" si="30"/>
        <v>31324301.760000005</v>
      </c>
      <c r="D335" s="48">
        <f>VLOOKUP($Q335&amp;$B335,'PNC Exon. &amp; no Exon.'!$A:$AL,'P.N.C. x Comp. x Ramos'!D$66,0)</f>
        <v>106.52</v>
      </c>
      <c r="E335" s="48">
        <f>VLOOKUP($Q335&amp;$B335,'PNC Exon. &amp; no Exon.'!$A:$AL,'P.N.C. x Comp. x Ramos'!E$66,0)</f>
        <v>0</v>
      </c>
      <c r="F335" s="48">
        <f>VLOOKUP($Q335&amp;$B335,'PNC Exon. &amp; no Exon.'!$A:$AL,'P.N.C. x Comp. x Ramos'!F$66,0)</f>
        <v>0</v>
      </c>
      <c r="G335" s="48">
        <f>VLOOKUP($Q335&amp;$B335,'PNC Exon. &amp; no Exon.'!$A:$AL,'P.N.C. x Comp. x Ramos'!G$66,0)</f>
        <v>8579.7000000000007</v>
      </c>
      <c r="H335" s="48">
        <f>VLOOKUP($Q335&amp;$B335,'PNC Exon. &amp; no Exon.'!$A:$AL,'P.N.C. x Comp. x Ramos'!H$66,0)</f>
        <v>2448270</v>
      </c>
      <c r="I335" s="48">
        <f>VLOOKUP($Q335&amp;$B335,'PNC Exon. &amp; no Exon.'!$A:$AL,'P.N.C. x Comp. x Ramos'!I$66,0)</f>
        <v>353516.14</v>
      </c>
      <c r="J335" s="48">
        <f>VLOOKUP($Q335&amp;$B335,'PNC Exon. &amp; no Exon.'!$A:$AL,'P.N.C. x Comp. x Ramos'!J$66,0)</f>
        <v>28619.74</v>
      </c>
      <c r="K335" s="48">
        <f>VLOOKUP($Q335&amp;$B335,'PNC Exon. &amp; no Exon.'!$A:$AL,'P.N.C. x Comp. x Ramos'!K$66,0)</f>
        <v>23395380.810000002</v>
      </c>
      <c r="L335" s="48">
        <f>VLOOKUP($Q335&amp;$B335,'PNC Exon. &amp; no Exon.'!$A:$AL,'P.N.C. x Comp. x Ramos'!L$66,0)</f>
        <v>0</v>
      </c>
      <c r="M335" s="48">
        <f>VLOOKUP($Q335&amp;$B335,'PNC Exon. &amp; no Exon.'!$A:$AL,'P.N.C. x Comp. x Ramos'!M$66,0)</f>
        <v>4117171</v>
      </c>
      <c r="N335" s="48">
        <f>VLOOKUP($Q335&amp;$B335,'PNC Exon. &amp; no Exon.'!$A:$AL,'P.N.C. x Comp. x Ramos'!N$66,0)</f>
        <v>972657.85</v>
      </c>
      <c r="O335" s="57">
        <f t="shared" si="29"/>
        <v>0.42251802597215043</v>
      </c>
      <c r="Q335" s="137" t="s">
        <v>4</v>
      </c>
    </row>
    <row r="336" spans="1:17" ht="15.95" customHeight="1" x14ac:dyDescent="0.4">
      <c r="A336" s="47">
        <f t="shared" si="27"/>
        <v>27</v>
      </c>
      <c r="B336" s="51" t="s">
        <v>126</v>
      </c>
      <c r="C336" s="89">
        <f t="shared" si="30"/>
        <v>19851583.579999998</v>
      </c>
      <c r="D336" s="48">
        <f>VLOOKUP($Q336&amp;$B336,'PNC Exon. &amp; no Exon.'!$A:$AL,'P.N.C. x Comp. x Ramos'!D$66,0)</f>
        <v>0</v>
      </c>
      <c r="E336" s="48">
        <f>VLOOKUP($Q336&amp;$B336,'PNC Exon. &amp; no Exon.'!$A:$AL,'P.N.C. x Comp. x Ramos'!E$66,0)</f>
        <v>11631168.58</v>
      </c>
      <c r="F336" s="48">
        <f>VLOOKUP($Q336&amp;$B336,'PNC Exon. &amp; no Exon.'!$A:$AL,'P.N.C. x Comp. x Ramos'!F$66,0)</f>
        <v>0</v>
      </c>
      <c r="G336" s="48">
        <f>VLOOKUP($Q336&amp;$B336,'PNC Exon. &amp; no Exon.'!$A:$AL,'P.N.C. x Comp. x Ramos'!G$66,0)</f>
        <v>0</v>
      </c>
      <c r="H336" s="48">
        <f>VLOOKUP($Q336&amp;$B336,'PNC Exon. &amp; no Exon.'!$A:$AL,'P.N.C. x Comp. x Ramos'!H$66,0)</f>
        <v>3447405.7399999998</v>
      </c>
      <c r="I336" s="48">
        <f>VLOOKUP($Q336&amp;$B336,'PNC Exon. &amp; no Exon.'!$A:$AL,'P.N.C. x Comp. x Ramos'!I$66,0)</f>
        <v>0</v>
      </c>
      <c r="J336" s="48">
        <f>VLOOKUP($Q336&amp;$B336,'PNC Exon. &amp; no Exon.'!$A:$AL,'P.N.C. x Comp. x Ramos'!J$66,0)</f>
        <v>540.91999999999996</v>
      </c>
      <c r="K336" s="48">
        <f>VLOOKUP($Q336&amp;$B336,'PNC Exon. &amp; no Exon.'!$A:$AL,'P.N.C. x Comp. x Ramos'!K$66,0)</f>
        <v>34159.019999999997</v>
      </c>
      <c r="L336" s="48">
        <f>VLOOKUP($Q336&amp;$B336,'PNC Exon. &amp; no Exon.'!$A:$AL,'P.N.C. x Comp. x Ramos'!L$66,0)</f>
        <v>0</v>
      </c>
      <c r="M336" s="48">
        <f>VLOOKUP($Q336&amp;$B336,'PNC Exon. &amp; no Exon.'!$A:$AL,'P.N.C. x Comp. x Ramos'!M$66,0)</f>
        <v>89907.180000000008</v>
      </c>
      <c r="N336" s="48">
        <f>VLOOKUP($Q336&amp;$B336,'PNC Exon. &amp; no Exon.'!$A:$AL,'P.N.C. x Comp. x Ramos'!N$66,0)</f>
        <v>4648402.1399999997</v>
      </c>
      <c r="O336" s="57">
        <f t="shared" si="29"/>
        <v>0.26776820025892739</v>
      </c>
      <c r="Q336" s="137" t="s">
        <v>4</v>
      </c>
    </row>
    <row r="337" spans="1:17" ht="15.95" customHeight="1" x14ac:dyDescent="0.4">
      <c r="A337" s="47">
        <f t="shared" si="27"/>
        <v>29</v>
      </c>
      <c r="B337" s="51" t="s">
        <v>127</v>
      </c>
      <c r="C337" s="89">
        <f t="shared" si="30"/>
        <v>9986053.1999999993</v>
      </c>
      <c r="D337" s="48">
        <f>VLOOKUP($Q337&amp;$B337,'PNC Exon. &amp; no Exon.'!$A:$AL,'P.N.C. x Comp. x Ramos'!D$66,0)</f>
        <v>131290.84</v>
      </c>
      <c r="E337" s="48">
        <f>VLOOKUP($Q337&amp;$B337,'PNC Exon. &amp; no Exon.'!$A:$AL,'P.N.C. x Comp. x Ramos'!E$66,0)</f>
        <v>37332</v>
      </c>
      <c r="F337" s="48">
        <f>VLOOKUP($Q337&amp;$B337,'PNC Exon. &amp; no Exon.'!$A:$AL,'P.N.C. x Comp. x Ramos'!F$66,0)</f>
        <v>0</v>
      </c>
      <c r="G337" s="48">
        <f>VLOOKUP($Q337&amp;$B337,'PNC Exon. &amp; no Exon.'!$A:$AL,'P.N.C. x Comp. x Ramos'!G$66,0)</f>
        <v>14411.21</v>
      </c>
      <c r="H337" s="48">
        <f>VLOOKUP($Q337&amp;$B337,'PNC Exon. &amp; no Exon.'!$A:$AL,'P.N.C. x Comp. x Ramos'!H$66,0)</f>
        <v>2426219.09</v>
      </c>
      <c r="I337" s="48">
        <f>VLOOKUP($Q337&amp;$B337,'PNC Exon. &amp; no Exon.'!$A:$AL,'P.N.C. x Comp. x Ramos'!I$66,0)</f>
        <v>0</v>
      </c>
      <c r="J337" s="48">
        <f>VLOOKUP($Q337&amp;$B337,'PNC Exon. &amp; no Exon.'!$A:$AL,'P.N.C. x Comp. x Ramos'!J$66,0)</f>
        <v>264169.65000000002</v>
      </c>
      <c r="K337" s="48">
        <f>VLOOKUP($Q337&amp;$B337,'PNC Exon. &amp; no Exon.'!$A:$AL,'P.N.C. x Comp. x Ramos'!K$66,0)</f>
        <v>3769090.42</v>
      </c>
      <c r="L337" s="48">
        <f>VLOOKUP($Q337&amp;$B337,'PNC Exon. &amp; no Exon.'!$A:$AL,'P.N.C. x Comp. x Ramos'!L$66,0)</f>
        <v>0</v>
      </c>
      <c r="M337" s="48">
        <f>VLOOKUP($Q337&amp;$B337,'PNC Exon. &amp; no Exon.'!$A:$AL,'P.N.C. x Comp. x Ramos'!M$66,0)</f>
        <v>502516.31</v>
      </c>
      <c r="N337" s="48">
        <f>VLOOKUP($Q337&amp;$B337,'PNC Exon. &amp; no Exon.'!$A:$AL,'P.N.C. x Comp. x Ramos'!N$66,0)</f>
        <v>2841023.68</v>
      </c>
      <c r="O337" s="57">
        <f t="shared" si="29"/>
        <v>0.13469693650776765</v>
      </c>
      <c r="Q337" s="137" t="s">
        <v>4</v>
      </c>
    </row>
    <row r="338" spans="1:17" ht="15.95" customHeight="1" x14ac:dyDescent="0.4">
      <c r="A338" s="47">
        <f t="shared" si="27"/>
        <v>26</v>
      </c>
      <c r="B338" s="51" t="s">
        <v>109</v>
      </c>
      <c r="C338" s="89">
        <f t="shared" si="30"/>
        <v>20272978.150000002</v>
      </c>
      <c r="D338" s="48">
        <f>VLOOKUP($Q338&amp;$B338,'PNC Exon. &amp; no Exon.'!$A:$AL,'P.N.C. x Comp. x Ramos'!D$66,0)</f>
        <v>69888.3</v>
      </c>
      <c r="E338" s="48">
        <f>VLOOKUP($Q338&amp;$B338,'PNC Exon. &amp; no Exon.'!$A:$AL,'P.N.C. x Comp. x Ramos'!E$66,0)</f>
        <v>451724.14</v>
      </c>
      <c r="F338" s="48">
        <f>VLOOKUP($Q338&amp;$B338,'PNC Exon. &amp; no Exon.'!$A:$AL,'P.N.C. x Comp. x Ramos'!F$66,0)</f>
        <v>2500000</v>
      </c>
      <c r="G338" s="48">
        <f>VLOOKUP($Q338&amp;$B338,'PNC Exon. &amp; no Exon.'!$A:$AL,'P.N.C. x Comp. x Ramos'!G$66,0)</f>
        <v>0</v>
      </c>
      <c r="H338" s="48">
        <f>VLOOKUP($Q338&amp;$B338,'PNC Exon. &amp; no Exon.'!$A:$AL,'P.N.C. x Comp. x Ramos'!H$66,0)</f>
        <v>349944.83</v>
      </c>
      <c r="I338" s="48">
        <f>VLOOKUP($Q338&amp;$B338,'PNC Exon. &amp; no Exon.'!$A:$AL,'P.N.C. x Comp. x Ramos'!I$66,0)</f>
        <v>0</v>
      </c>
      <c r="J338" s="48">
        <f>VLOOKUP($Q338&amp;$B338,'PNC Exon. &amp; no Exon.'!$A:$AL,'P.N.C. x Comp. x Ramos'!J$66,0)</f>
        <v>0</v>
      </c>
      <c r="K338" s="48">
        <f>VLOOKUP($Q338&amp;$B338,'PNC Exon. &amp; no Exon.'!$A:$AL,'P.N.C. x Comp. x Ramos'!K$66,0)</f>
        <v>13892740.720000001</v>
      </c>
      <c r="L338" s="48">
        <f>VLOOKUP($Q338&amp;$B338,'PNC Exon. &amp; no Exon.'!$A:$AL,'P.N.C. x Comp. x Ramos'!L$66,0)</f>
        <v>0</v>
      </c>
      <c r="M338" s="48">
        <f>VLOOKUP($Q338&amp;$B338,'PNC Exon. &amp; no Exon.'!$A:$AL,'P.N.C. x Comp. x Ramos'!M$66,0)</f>
        <v>2945174.5</v>
      </c>
      <c r="N338" s="48">
        <f>VLOOKUP($Q338&amp;$B338,'PNC Exon. &amp; no Exon.'!$A:$AL,'P.N.C. x Comp. x Ramos'!N$66,0)</f>
        <v>63505.66</v>
      </c>
      <c r="O338" s="57">
        <f t="shared" si="29"/>
        <v>0.27345218336048033</v>
      </c>
      <c r="Q338" s="137" t="s">
        <v>4</v>
      </c>
    </row>
    <row r="339" spans="1:17" ht="15.95" customHeight="1" x14ac:dyDescent="0.4">
      <c r="A339" s="47">
        <f t="shared" si="27"/>
        <v>30</v>
      </c>
      <c r="B339" s="51" t="s">
        <v>79</v>
      </c>
      <c r="C339" s="89">
        <f t="shared" si="30"/>
        <v>4134545.16</v>
      </c>
      <c r="D339" s="48">
        <f>VLOOKUP($Q339&amp;$B339,'PNC Exon. &amp; no Exon.'!$A:$AL,'P.N.C. x Comp. x Ramos'!D$66,0)</f>
        <v>0</v>
      </c>
      <c r="E339" s="48">
        <f>VLOOKUP($Q339&amp;$B339,'PNC Exon. &amp; no Exon.'!$A:$AL,'P.N.C. x Comp. x Ramos'!E$66,0)</f>
        <v>0</v>
      </c>
      <c r="F339" s="48">
        <f>VLOOKUP($Q339&amp;$B339,'PNC Exon. &amp; no Exon.'!$A:$AL,'P.N.C. x Comp. x Ramos'!F$66,0)</f>
        <v>0</v>
      </c>
      <c r="G339" s="48">
        <f>VLOOKUP($Q339&amp;$B339,'PNC Exon. &amp; no Exon.'!$A:$AL,'P.N.C. x Comp. x Ramos'!G$66,0)</f>
        <v>0</v>
      </c>
      <c r="H339" s="48">
        <f>VLOOKUP($Q339&amp;$B339,'PNC Exon. &amp; no Exon.'!$A:$AL,'P.N.C. x Comp. x Ramos'!H$66,0)</f>
        <v>0</v>
      </c>
      <c r="I339" s="48">
        <f>VLOOKUP($Q339&amp;$B339,'PNC Exon. &amp; no Exon.'!$A:$AL,'P.N.C. x Comp. x Ramos'!I$66,0)</f>
        <v>0</v>
      </c>
      <c r="J339" s="48">
        <f>VLOOKUP($Q339&amp;$B339,'PNC Exon. &amp; no Exon.'!$A:$AL,'P.N.C. x Comp. x Ramos'!J$66,0)</f>
        <v>0</v>
      </c>
      <c r="K339" s="48">
        <f>VLOOKUP($Q339&amp;$B339,'PNC Exon. &amp; no Exon.'!$A:$AL,'P.N.C. x Comp. x Ramos'!K$66,0)</f>
        <v>4134545.16</v>
      </c>
      <c r="L339" s="48">
        <f>VLOOKUP($Q339&amp;$B339,'PNC Exon. &amp; no Exon.'!$A:$AL,'P.N.C. x Comp. x Ramos'!L$66,0)</f>
        <v>0</v>
      </c>
      <c r="M339" s="48">
        <f>VLOOKUP($Q339&amp;$B339,'PNC Exon. &amp; no Exon.'!$A:$AL,'P.N.C. x Comp. x Ramos'!M$66,0)</f>
        <v>0</v>
      </c>
      <c r="N339" s="48">
        <f>VLOOKUP($Q339&amp;$B339,'PNC Exon. &amp; no Exon.'!$A:$AL,'P.N.C. x Comp. x Ramos'!N$66,0)</f>
        <v>0</v>
      </c>
      <c r="O339" s="57">
        <f t="shared" si="29"/>
        <v>5.5768836371212022E-2</v>
      </c>
      <c r="Q339" s="137" t="s">
        <v>4</v>
      </c>
    </row>
    <row r="340" spans="1:17" ht="15.95" customHeight="1" x14ac:dyDescent="0.4">
      <c r="A340" s="47">
        <f t="shared" si="27"/>
        <v>28</v>
      </c>
      <c r="B340" s="51" t="s">
        <v>128</v>
      </c>
      <c r="C340" s="89">
        <f t="shared" si="30"/>
        <v>10124811.609999999</v>
      </c>
      <c r="D340" s="48">
        <f>VLOOKUP($Q340&amp;$B340,'PNC Exon. &amp; no Exon.'!$A:$AL,'P.N.C. x Comp. x Ramos'!D$66,0)</f>
        <v>6495.2</v>
      </c>
      <c r="E340" s="48">
        <f>VLOOKUP($Q340&amp;$B340,'PNC Exon. &amp; no Exon.'!$A:$AL,'P.N.C. x Comp. x Ramos'!E$66,0)</f>
        <v>33228.120000000003</v>
      </c>
      <c r="F340" s="48">
        <f>VLOOKUP($Q340&amp;$B340,'PNC Exon. &amp; no Exon.'!$A:$AL,'P.N.C. x Comp. x Ramos'!F$66,0)</f>
        <v>10036337.92</v>
      </c>
      <c r="G340" s="48">
        <f>VLOOKUP($Q340&amp;$B340,'PNC Exon. &amp; no Exon.'!$A:$AL,'P.N.C. x Comp. x Ramos'!G$66,0)</f>
        <v>7598.02</v>
      </c>
      <c r="H340" s="48">
        <f>VLOOKUP($Q340&amp;$B340,'PNC Exon. &amp; no Exon.'!$A:$AL,'P.N.C. x Comp. x Ramos'!H$66,0)</f>
        <v>0</v>
      </c>
      <c r="I340" s="48">
        <f>VLOOKUP($Q340&amp;$B340,'PNC Exon. &amp; no Exon.'!$A:$AL,'P.N.C. x Comp. x Ramos'!I$66,0)</f>
        <v>0</v>
      </c>
      <c r="J340" s="48">
        <f>VLOOKUP($Q340&amp;$B340,'PNC Exon. &amp; no Exon.'!$A:$AL,'P.N.C. x Comp. x Ramos'!J$66,0)</f>
        <v>0</v>
      </c>
      <c r="K340" s="48">
        <f>VLOOKUP($Q340&amp;$B340,'PNC Exon. &amp; no Exon.'!$A:$AL,'P.N.C. x Comp. x Ramos'!K$66,0)</f>
        <v>0</v>
      </c>
      <c r="L340" s="48">
        <f>VLOOKUP($Q340&amp;$B340,'PNC Exon. &amp; no Exon.'!$A:$AL,'P.N.C. x Comp. x Ramos'!L$66,0)</f>
        <v>0</v>
      </c>
      <c r="M340" s="48">
        <f>VLOOKUP($Q340&amp;$B340,'PNC Exon. &amp; no Exon.'!$A:$AL,'P.N.C. x Comp. x Ramos'!M$66,0)</f>
        <v>0</v>
      </c>
      <c r="N340" s="48">
        <f>VLOOKUP($Q340&amp;$B340,'PNC Exon. &amp; no Exon.'!$A:$AL,'P.N.C. x Comp. x Ramos'!N$66,0)</f>
        <v>41152.35</v>
      </c>
      <c r="O340" s="57">
        <f t="shared" si="29"/>
        <v>0.13656858012585782</v>
      </c>
      <c r="Q340" s="137" t="s">
        <v>4</v>
      </c>
    </row>
    <row r="341" spans="1:17" ht="15.95" customHeight="1" x14ac:dyDescent="0.4">
      <c r="A341" s="47">
        <f t="shared" si="27"/>
        <v>32</v>
      </c>
      <c r="B341" s="51" t="s">
        <v>130</v>
      </c>
      <c r="C341" s="89">
        <f t="shared" si="30"/>
        <v>1707671.3900000001</v>
      </c>
      <c r="D341" s="48">
        <f>VLOOKUP($Q341&amp;$B341,'PNC Exon. &amp; no Exon.'!$A:$AL,'P.N.C. x Comp. x Ramos'!D$66,0)</f>
        <v>0</v>
      </c>
      <c r="E341" s="48">
        <f>VLOOKUP($Q341&amp;$B341,'PNC Exon. &amp; no Exon.'!$A:$AL,'P.N.C. x Comp. x Ramos'!E$66,0)</f>
        <v>1012500</v>
      </c>
      <c r="F341" s="48">
        <f>VLOOKUP($Q341&amp;$B341,'PNC Exon. &amp; no Exon.'!$A:$AL,'P.N.C. x Comp. x Ramos'!F$66,0)</f>
        <v>0</v>
      </c>
      <c r="G341" s="48">
        <f>VLOOKUP($Q341&amp;$B341,'PNC Exon. &amp; no Exon.'!$A:$AL,'P.N.C. x Comp. x Ramos'!G$66,0)</f>
        <v>0</v>
      </c>
      <c r="H341" s="48">
        <f>VLOOKUP($Q341&amp;$B341,'PNC Exon. &amp; no Exon.'!$A:$AL,'P.N.C. x Comp. x Ramos'!H$66,0)</f>
        <v>0</v>
      </c>
      <c r="I341" s="48">
        <f>VLOOKUP($Q341&amp;$B341,'PNC Exon. &amp; no Exon.'!$A:$AL,'P.N.C. x Comp. x Ramos'!I$66,0)</f>
        <v>0</v>
      </c>
      <c r="J341" s="48">
        <f>VLOOKUP($Q341&amp;$B341,'PNC Exon. &amp; no Exon.'!$A:$AL,'P.N.C. x Comp. x Ramos'!J$66,0)</f>
        <v>0</v>
      </c>
      <c r="K341" s="48">
        <f>VLOOKUP($Q341&amp;$B341,'PNC Exon. &amp; no Exon.'!$A:$AL,'P.N.C. x Comp. x Ramos'!K$66,0)</f>
        <v>10661.72</v>
      </c>
      <c r="L341" s="48">
        <f>VLOOKUP($Q341&amp;$B341,'PNC Exon. &amp; no Exon.'!$A:$AL,'P.N.C. x Comp. x Ramos'!L$66,0)</f>
        <v>0</v>
      </c>
      <c r="M341" s="48">
        <f>VLOOKUP($Q341&amp;$B341,'PNC Exon. &amp; no Exon.'!$A:$AL,'P.N.C. x Comp. x Ramos'!M$66,0)</f>
        <v>684509.67</v>
      </c>
      <c r="N341" s="48">
        <f>VLOOKUP($Q341&amp;$B341,'PNC Exon. &amp; no Exon.'!$A:$AL,'P.N.C. x Comp. x Ramos'!N$66,0)</f>
        <v>0</v>
      </c>
      <c r="O341" s="57">
        <f t="shared" si="29"/>
        <v>2.3033935448587575E-2</v>
      </c>
      <c r="Q341" s="137" t="s">
        <v>4</v>
      </c>
    </row>
    <row r="342" spans="1:17" ht="15.95" customHeight="1" x14ac:dyDescent="0.4">
      <c r="A342" s="47">
        <f t="shared" si="27"/>
        <v>33</v>
      </c>
      <c r="B342" s="51" t="s">
        <v>129</v>
      </c>
      <c r="C342" s="89">
        <f t="shared" si="30"/>
        <v>821133.19000000006</v>
      </c>
      <c r="D342" s="48">
        <f>VLOOKUP($Q342&amp;$B342,'PNC Exon. &amp; no Exon.'!$A:$AL,'P.N.C. x Comp. x Ramos'!D$66,0)</f>
        <v>0</v>
      </c>
      <c r="E342" s="48">
        <f>VLOOKUP($Q342&amp;$B342,'PNC Exon. &amp; no Exon.'!$A:$AL,'P.N.C. x Comp. x Ramos'!E$66,0)</f>
        <v>0</v>
      </c>
      <c r="F342" s="48">
        <f>VLOOKUP($Q342&amp;$B342,'PNC Exon. &amp; no Exon.'!$A:$AL,'P.N.C. x Comp. x Ramos'!F$66,0)</f>
        <v>0</v>
      </c>
      <c r="G342" s="48">
        <f>VLOOKUP($Q342&amp;$B342,'PNC Exon. &amp; no Exon.'!$A:$AL,'P.N.C. x Comp. x Ramos'!G$66,0)</f>
        <v>0</v>
      </c>
      <c r="H342" s="48">
        <f>VLOOKUP($Q342&amp;$B342,'PNC Exon. &amp; no Exon.'!$A:$AL,'P.N.C. x Comp. x Ramos'!H$66,0)</f>
        <v>0</v>
      </c>
      <c r="I342" s="48">
        <f>VLOOKUP($Q342&amp;$B342,'PNC Exon. &amp; no Exon.'!$A:$AL,'P.N.C. x Comp. x Ramos'!I$66,0)</f>
        <v>0</v>
      </c>
      <c r="J342" s="48">
        <f>VLOOKUP($Q342&amp;$B342,'PNC Exon. &amp; no Exon.'!$A:$AL,'P.N.C. x Comp. x Ramos'!J$66,0)</f>
        <v>0</v>
      </c>
      <c r="K342" s="48">
        <f>VLOOKUP($Q342&amp;$B342,'PNC Exon. &amp; no Exon.'!$A:$AL,'P.N.C. x Comp. x Ramos'!K$66,0)</f>
        <v>568839.26</v>
      </c>
      <c r="L342" s="48">
        <f>VLOOKUP($Q342&amp;$B342,'PNC Exon. &amp; no Exon.'!$A:$AL,'P.N.C. x Comp. x Ramos'!L$66,0)</f>
        <v>0</v>
      </c>
      <c r="M342" s="48">
        <f>VLOOKUP($Q342&amp;$B342,'PNC Exon. &amp; no Exon.'!$A:$AL,'P.N.C. x Comp. x Ramos'!M$66,0)</f>
        <v>231293.93000000002</v>
      </c>
      <c r="N342" s="48">
        <f>VLOOKUP($Q342&amp;$B342,'PNC Exon. &amp; no Exon.'!$A:$AL,'P.N.C. x Comp. x Ramos'!N$66,0)</f>
        <v>21000</v>
      </c>
      <c r="O342" s="57">
        <f t="shared" si="29"/>
        <v>1.1075859795925255E-2</v>
      </c>
      <c r="Q342" s="137" t="s">
        <v>4</v>
      </c>
    </row>
    <row r="343" spans="1:17" ht="15.95" customHeight="1" x14ac:dyDescent="0.4">
      <c r="A343" s="47">
        <f t="shared" si="27"/>
        <v>31</v>
      </c>
      <c r="B343" s="51" t="s">
        <v>131</v>
      </c>
      <c r="C343" s="89">
        <f t="shared" si="30"/>
        <v>2638050.5499999998</v>
      </c>
      <c r="D343" s="48">
        <f>VLOOKUP($Q343&amp;$B343,'PNC Exon. &amp; no Exon.'!$A:$AL,'P.N.C. x Comp. x Ramos'!D$66,0)</f>
        <v>58720.69</v>
      </c>
      <c r="E343" s="48">
        <f>VLOOKUP($Q343&amp;$B343,'PNC Exon. &amp; no Exon.'!$A:$AL,'P.N.C. x Comp. x Ramos'!E$66,0)</f>
        <v>0</v>
      </c>
      <c r="F343" s="48">
        <f>VLOOKUP($Q343&amp;$B343,'PNC Exon. &amp; no Exon.'!$A:$AL,'P.N.C. x Comp. x Ramos'!F$66,0)</f>
        <v>35060</v>
      </c>
      <c r="G343" s="48">
        <f>VLOOKUP($Q343&amp;$B343,'PNC Exon. &amp; no Exon.'!$A:$AL,'P.N.C. x Comp. x Ramos'!G$66,0)</f>
        <v>2843.94</v>
      </c>
      <c r="H343" s="48">
        <f>VLOOKUP($Q343&amp;$B343,'PNC Exon. &amp; no Exon.'!$A:$AL,'P.N.C. x Comp. x Ramos'!H$66,0)</f>
        <v>0</v>
      </c>
      <c r="I343" s="48">
        <f>VLOOKUP($Q343&amp;$B343,'PNC Exon. &amp; no Exon.'!$A:$AL,'P.N.C. x Comp. x Ramos'!I$66,0)</f>
        <v>0</v>
      </c>
      <c r="J343" s="48">
        <f>VLOOKUP($Q343&amp;$B343,'PNC Exon. &amp; no Exon.'!$A:$AL,'P.N.C. x Comp. x Ramos'!J$66,0)</f>
        <v>0</v>
      </c>
      <c r="K343" s="48">
        <f>VLOOKUP($Q343&amp;$B343,'PNC Exon. &amp; no Exon.'!$A:$AL,'P.N.C. x Comp. x Ramos'!K$66,0)</f>
        <v>1091406.1399999999</v>
      </c>
      <c r="L343" s="48">
        <f>VLOOKUP($Q343&amp;$B343,'PNC Exon. &amp; no Exon.'!$A:$AL,'P.N.C. x Comp. x Ramos'!L$66,0)</f>
        <v>0</v>
      </c>
      <c r="M343" s="48">
        <f>VLOOKUP($Q343&amp;$B343,'PNC Exon. &amp; no Exon.'!$A:$AL,'P.N.C. x Comp. x Ramos'!M$66,0)</f>
        <v>0</v>
      </c>
      <c r="N343" s="48">
        <f>VLOOKUP($Q343&amp;$B343,'PNC Exon. &amp; no Exon.'!$A:$AL,'P.N.C. x Comp. x Ramos'!N$66,0)</f>
        <v>1450019.7799999998</v>
      </c>
      <c r="O343" s="57">
        <f t="shared" si="29"/>
        <v>3.558336014448947E-2</v>
      </c>
      <c r="Q343" s="137" t="s">
        <v>4</v>
      </c>
    </row>
    <row r="344" spans="1:17" x14ac:dyDescent="0.4">
      <c r="A344" s="70" t="s">
        <v>172</v>
      </c>
      <c r="B344" s="3"/>
      <c r="C344" s="9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10"/>
    </row>
    <row r="345" spans="1:17" x14ac:dyDescent="0.4">
      <c r="A345" s="11"/>
      <c r="B345" s="3"/>
      <c r="C345" s="9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10"/>
    </row>
    <row r="346" spans="1:17" x14ac:dyDescent="0.4">
      <c r="A346" s="11"/>
      <c r="B346" s="3"/>
      <c r="C346" s="9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10"/>
    </row>
    <row r="347" spans="1:17" x14ac:dyDescent="0.4">
      <c r="A347" s="11"/>
      <c r="B347" s="3"/>
      <c r="C347" s="9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10"/>
    </row>
    <row r="348" spans="1:17" x14ac:dyDescent="0.4">
      <c r="A348" s="11"/>
      <c r="B348" s="3"/>
      <c r="C348" s="9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10"/>
    </row>
    <row r="349" spans="1:17" x14ac:dyDescent="0.4">
      <c r="A349" s="11"/>
      <c r="B349" s="3"/>
      <c r="C349" s="9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10"/>
    </row>
    <row r="350" spans="1:17" x14ac:dyDescent="0.4">
      <c r="A350" s="11"/>
      <c r="B350" s="3"/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10"/>
    </row>
    <row r="351" spans="1:17" x14ac:dyDescent="0.4">
      <c r="A351" s="11"/>
      <c r="B351" s="3"/>
      <c r="C351" s="9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10"/>
    </row>
    <row r="352" spans="1:17" x14ac:dyDescent="0.4">
      <c r="A352" s="11"/>
      <c r="B352" s="3"/>
      <c r="C352" s="9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10"/>
    </row>
    <row r="353" spans="1:15" x14ac:dyDescent="0.4">
      <c r="A353" s="11"/>
      <c r="B353" s="3"/>
      <c r="C353" s="9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10"/>
    </row>
    <row r="354" spans="1:15" x14ac:dyDescent="0.4">
      <c r="A354" s="11"/>
      <c r="B354" s="3"/>
      <c r="C354" s="9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10"/>
    </row>
    <row r="355" spans="1:15" x14ac:dyDescent="0.4">
      <c r="A355" s="11"/>
      <c r="B355" s="3"/>
      <c r="C355" s="9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10"/>
    </row>
    <row r="356" spans="1:15" x14ac:dyDescent="0.4">
      <c r="A356" s="11"/>
      <c r="B356" s="3"/>
      <c r="C356" s="9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10"/>
    </row>
    <row r="357" spans="1:15" x14ac:dyDescent="0.4">
      <c r="A357" s="11"/>
      <c r="B357" s="3"/>
      <c r="C357" s="9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10"/>
    </row>
    <row r="358" spans="1:15" x14ac:dyDescent="0.4">
      <c r="A358" s="11"/>
      <c r="B358" s="3"/>
      <c r="C358" s="9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10"/>
    </row>
    <row r="359" spans="1:15" x14ac:dyDescent="0.4">
      <c r="A359" s="11"/>
      <c r="B359" s="3"/>
      <c r="C359" s="9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10"/>
    </row>
    <row r="360" spans="1:15" x14ac:dyDescent="0.4">
      <c r="A360" s="11"/>
      <c r="B360" s="3"/>
      <c r="C360" s="9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10"/>
    </row>
    <row r="361" spans="1:15" x14ac:dyDescent="0.4">
      <c r="A361" s="11"/>
      <c r="B361" s="3"/>
      <c r="C361" s="9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10"/>
    </row>
    <row r="362" spans="1:15" x14ac:dyDescent="0.4">
      <c r="A362" s="11"/>
      <c r="B362" s="3"/>
      <c r="C362" s="9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10"/>
    </row>
    <row r="363" spans="1:15" x14ac:dyDescent="0.4">
      <c r="A363" s="11"/>
      <c r="B363" s="3"/>
      <c r="C363" s="9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10"/>
    </row>
    <row r="364" spans="1:15" ht="20" x14ac:dyDescent="0.6">
      <c r="A364" s="170" t="s">
        <v>42</v>
      </c>
      <c r="B364" s="170"/>
      <c r="C364" s="170"/>
      <c r="D364" s="170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</row>
    <row r="365" spans="1:15" ht="12.75" customHeight="1" x14ac:dyDescent="0.4">
      <c r="A365" s="169" t="s">
        <v>56</v>
      </c>
      <c r="B365" s="169"/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</row>
    <row r="366" spans="1:15" ht="12.75" customHeight="1" x14ac:dyDescent="0.4">
      <c r="A366" s="171" t="s">
        <v>138</v>
      </c>
      <c r="B366" s="172"/>
      <c r="C366" s="172"/>
      <c r="D366" s="172"/>
      <c r="E366" s="172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</row>
    <row r="367" spans="1:15" ht="12.75" customHeight="1" x14ac:dyDescent="0.4">
      <c r="A367" s="169" t="s">
        <v>91</v>
      </c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109" t="s">
        <v>32</v>
      </c>
      <c r="B369" s="69" t="s">
        <v>88</v>
      </c>
      <c r="C369" s="109" t="s">
        <v>0</v>
      </c>
      <c r="D369" s="109" t="s">
        <v>43</v>
      </c>
      <c r="E369" s="109" t="s">
        <v>13</v>
      </c>
      <c r="F369" s="109" t="s">
        <v>44</v>
      </c>
      <c r="G369" s="109" t="s">
        <v>15</v>
      </c>
      <c r="H369" s="109" t="s">
        <v>45</v>
      </c>
      <c r="I369" s="109" t="s">
        <v>90</v>
      </c>
      <c r="J369" s="109" t="s">
        <v>46</v>
      </c>
      <c r="K369" s="109" t="s">
        <v>36</v>
      </c>
      <c r="L369" s="109" t="s">
        <v>47</v>
      </c>
      <c r="M369" s="109" t="s">
        <v>48</v>
      </c>
      <c r="N369" s="109" t="s">
        <v>49</v>
      </c>
      <c r="O369" s="109" t="s">
        <v>61</v>
      </c>
    </row>
    <row r="370" spans="1:17" ht="15.95" customHeight="1" x14ac:dyDescent="0.4">
      <c r="A370" s="66"/>
      <c r="B370" s="66" t="s">
        <v>21</v>
      </c>
      <c r="C370" s="76">
        <f t="shared" ref="C370:N370" si="31">SUM(C371:C403)</f>
        <v>0</v>
      </c>
      <c r="D370" s="76">
        <f t="shared" si="31"/>
        <v>0</v>
      </c>
      <c r="E370" s="76">
        <f t="shared" si="31"/>
        <v>0</v>
      </c>
      <c r="F370" s="76">
        <f t="shared" si="31"/>
        <v>0</v>
      </c>
      <c r="G370" s="76">
        <f t="shared" si="31"/>
        <v>0</v>
      </c>
      <c r="H370" s="76">
        <f t="shared" si="31"/>
        <v>0</v>
      </c>
      <c r="I370" s="76">
        <f t="shared" si="31"/>
        <v>0</v>
      </c>
      <c r="J370" s="76">
        <f t="shared" si="31"/>
        <v>0</v>
      </c>
      <c r="K370" s="76">
        <f t="shared" si="31"/>
        <v>0</v>
      </c>
      <c r="L370" s="76">
        <f t="shared" si="31"/>
        <v>0</v>
      </c>
      <c r="M370" s="76">
        <f t="shared" si="31"/>
        <v>0</v>
      </c>
      <c r="N370" s="76">
        <f t="shared" si="31"/>
        <v>0</v>
      </c>
      <c r="O370" s="95">
        <f>SUM(O371:O403,0)</f>
        <v>0</v>
      </c>
      <c r="Q370" s="137" t="s">
        <v>5</v>
      </c>
    </row>
    <row r="371" spans="1:17" ht="15.95" customHeight="1" x14ac:dyDescent="0.4">
      <c r="A371" s="47">
        <f t="shared" ref="A371:A403" si="32">RANK(C371,$C$371:$C$403,0)</f>
        <v>1</v>
      </c>
      <c r="B371" s="87" t="s">
        <v>84</v>
      </c>
      <c r="C371" s="76">
        <f t="shared" ref="C371" si="33">SUM(D371:N371)</f>
        <v>0</v>
      </c>
      <c r="D371" s="48">
        <f>VLOOKUP($Q371&amp;$B371,'PNC Exon. &amp; no Exon.'!$A:$AL,'P.N.C. x Comp. x Ramos'!D$66,0)</f>
        <v>0</v>
      </c>
      <c r="E371" s="48">
        <f>VLOOKUP($Q371&amp;$B371,'PNC Exon. &amp; no Exon.'!$A:$AL,'P.N.C. x Comp. x Ramos'!E$66,0)</f>
        <v>0</v>
      </c>
      <c r="F371" s="48">
        <f>VLOOKUP($Q371&amp;$B371,'PNC Exon. &amp; no Exon.'!$A:$AL,'P.N.C. x Comp. x Ramos'!F$66,0)</f>
        <v>0</v>
      </c>
      <c r="G371" s="48">
        <f>VLOOKUP($Q371&amp;$B371,'PNC Exon. &amp; no Exon.'!$A:$AL,'P.N.C. x Comp. x Ramos'!G$66,0)</f>
        <v>0</v>
      </c>
      <c r="H371" s="48">
        <f>VLOOKUP($Q371&amp;$B371,'PNC Exon. &amp; no Exon.'!$A:$AL,'P.N.C. x Comp. x Ramos'!H$66,0)</f>
        <v>0</v>
      </c>
      <c r="I371" s="48">
        <f>VLOOKUP($Q371&amp;$B371,'PNC Exon. &amp; no Exon.'!$A:$AL,'P.N.C. x Comp. x Ramos'!I$66,0)</f>
        <v>0</v>
      </c>
      <c r="J371" s="48">
        <f>VLOOKUP($Q371&amp;$B371,'PNC Exon. &amp; no Exon.'!$A:$AL,'P.N.C. x Comp. x Ramos'!J$66,0)</f>
        <v>0</v>
      </c>
      <c r="K371" s="48">
        <f>VLOOKUP($Q371&amp;$B371,'PNC Exon. &amp; no Exon.'!$A:$AL,'P.N.C. x Comp. x Ramos'!K$66,0)</f>
        <v>0</v>
      </c>
      <c r="L371" s="48">
        <f>VLOOKUP($Q371&amp;$B371,'PNC Exon. &amp; no Exon.'!$A:$AL,'P.N.C. x Comp. x Ramos'!L$66,0)</f>
        <v>0</v>
      </c>
      <c r="M371" s="48">
        <f>VLOOKUP($Q371&amp;$B371,'PNC Exon. &amp; no Exon.'!$A:$AL,'P.N.C. x Comp. x Ramos'!M$66,0)</f>
        <v>0</v>
      </c>
      <c r="N371" s="48">
        <f>VLOOKUP($Q371&amp;$B371,'PNC Exon. &amp; no Exon.'!$A:$AL,'P.N.C. x Comp. x Ramos'!N$66,0)</f>
        <v>0</v>
      </c>
      <c r="O371" s="57">
        <f t="shared" ref="O371:O403" si="34">IFERROR(C371/$C$370*100,0)</f>
        <v>0</v>
      </c>
      <c r="Q371" s="137" t="s">
        <v>5</v>
      </c>
    </row>
    <row r="372" spans="1:17" ht="15.95" customHeight="1" x14ac:dyDescent="0.4">
      <c r="A372" s="47">
        <f t="shared" si="32"/>
        <v>1</v>
      </c>
      <c r="B372" s="51" t="s">
        <v>92</v>
      </c>
      <c r="C372" s="76">
        <f t="shared" ref="C372:C403" si="35">SUM(D372:N372)</f>
        <v>0</v>
      </c>
      <c r="D372" s="48">
        <f>VLOOKUP($Q372&amp;$B372,'PNC Exon. &amp; no Exon.'!$A:$AL,'P.N.C. x Comp. x Ramos'!D$66,0)</f>
        <v>0</v>
      </c>
      <c r="E372" s="48">
        <f>VLOOKUP($Q372&amp;$B372,'PNC Exon. &amp; no Exon.'!$A:$AL,'P.N.C. x Comp. x Ramos'!E$66,0)</f>
        <v>0</v>
      </c>
      <c r="F372" s="48">
        <f>VLOOKUP($Q372&amp;$B372,'PNC Exon. &amp; no Exon.'!$A:$AL,'P.N.C. x Comp. x Ramos'!F$66,0)</f>
        <v>0</v>
      </c>
      <c r="G372" s="48">
        <f>VLOOKUP($Q372&amp;$B372,'PNC Exon. &amp; no Exon.'!$A:$AL,'P.N.C. x Comp. x Ramos'!G$66,0)</f>
        <v>0</v>
      </c>
      <c r="H372" s="48">
        <f>VLOOKUP($Q372&amp;$B372,'PNC Exon. &amp; no Exon.'!$A:$AL,'P.N.C. x Comp. x Ramos'!H$66,0)</f>
        <v>0</v>
      </c>
      <c r="I372" s="48">
        <f>VLOOKUP($Q372&amp;$B372,'PNC Exon. &amp; no Exon.'!$A:$AL,'P.N.C. x Comp. x Ramos'!I$66,0)</f>
        <v>0</v>
      </c>
      <c r="J372" s="48">
        <f>VLOOKUP($Q372&amp;$B372,'PNC Exon. &amp; no Exon.'!$A:$AL,'P.N.C. x Comp. x Ramos'!J$66,0)</f>
        <v>0</v>
      </c>
      <c r="K372" s="48">
        <f>VLOOKUP($Q372&amp;$B372,'PNC Exon. &amp; no Exon.'!$A:$AL,'P.N.C. x Comp. x Ramos'!K$66,0)</f>
        <v>0</v>
      </c>
      <c r="L372" s="48">
        <f>VLOOKUP($Q372&amp;$B372,'PNC Exon. &amp; no Exon.'!$A:$AL,'P.N.C. x Comp. x Ramos'!L$66,0)</f>
        <v>0</v>
      </c>
      <c r="M372" s="48">
        <f>VLOOKUP($Q372&amp;$B372,'PNC Exon. &amp; no Exon.'!$A:$AL,'P.N.C. x Comp. x Ramos'!M$66,0)</f>
        <v>0</v>
      </c>
      <c r="N372" s="48">
        <f>VLOOKUP($Q372&amp;$B372,'PNC Exon. &amp; no Exon.'!$A:$AL,'P.N.C. x Comp. x Ramos'!N$66,0)</f>
        <v>0</v>
      </c>
      <c r="O372" s="57">
        <f t="shared" si="34"/>
        <v>0</v>
      </c>
      <c r="Q372" s="137" t="s">
        <v>5</v>
      </c>
    </row>
    <row r="373" spans="1:17" ht="15.95" customHeight="1" x14ac:dyDescent="0.4">
      <c r="A373" s="47">
        <f t="shared" si="32"/>
        <v>1</v>
      </c>
      <c r="B373" s="51" t="s">
        <v>93</v>
      </c>
      <c r="C373" s="76">
        <f t="shared" si="35"/>
        <v>0</v>
      </c>
      <c r="D373" s="48">
        <f>VLOOKUP($Q373&amp;$B373,'PNC Exon. &amp; no Exon.'!$A:$AL,'P.N.C. x Comp. x Ramos'!D$66,0)</f>
        <v>0</v>
      </c>
      <c r="E373" s="48">
        <f>VLOOKUP($Q373&amp;$B373,'PNC Exon. &amp; no Exon.'!$A:$AL,'P.N.C. x Comp. x Ramos'!E$66,0)</f>
        <v>0</v>
      </c>
      <c r="F373" s="48">
        <f>VLOOKUP($Q373&amp;$B373,'PNC Exon. &amp; no Exon.'!$A:$AL,'P.N.C. x Comp. x Ramos'!F$66,0)</f>
        <v>0</v>
      </c>
      <c r="G373" s="48">
        <f>VLOOKUP($Q373&amp;$B373,'PNC Exon. &amp; no Exon.'!$A:$AL,'P.N.C. x Comp. x Ramos'!G$66,0)</f>
        <v>0</v>
      </c>
      <c r="H373" s="48">
        <f>VLOOKUP($Q373&amp;$B373,'PNC Exon. &amp; no Exon.'!$A:$AL,'P.N.C. x Comp. x Ramos'!H$66,0)</f>
        <v>0</v>
      </c>
      <c r="I373" s="48">
        <f>VLOOKUP($Q373&amp;$B373,'PNC Exon. &amp; no Exon.'!$A:$AL,'P.N.C. x Comp. x Ramos'!I$66,0)</f>
        <v>0</v>
      </c>
      <c r="J373" s="48">
        <f>VLOOKUP($Q373&amp;$B373,'PNC Exon. &amp; no Exon.'!$A:$AL,'P.N.C. x Comp. x Ramos'!J$66,0)</f>
        <v>0</v>
      </c>
      <c r="K373" s="48">
        <f>VLOOKUP($Q373&amp;$B373,'PNC Exon. &amp; no Exon.'!$A:$AL,'P.N.C. x Comp. x Ramos'!K$66,0)</f>
        <v>0</v>
      </c>
      <c r="L373" s="48">
        <f>VLOOKUP($Q373&amp;$B373,'PNC Exon. &amp; no Exon.'!$A:$AL,'P.N.C. x Comp. x Ramos'!L$66,0)</f>
        <v>0</v>
      </c>
      <c r="M373" s="48">
        <f>VLOOKUP($Q373&amp;$B373,'PNC Exon. &amp; no Exon.'!$A:$AL,'P.N.C. x Comp. x Ramos'!M$66,0)</f>
        <v>0</v>
      </c>
      <c r="N373" s="48">
        <f>VLOOKUP($Q373&amp;$B373,'PNC Exon. &amp; no Exon.'!$A:$AL,'P.N.C. x Comp. x Ramos'!N$66,0)</f>
        <v>0</v>
      </c>
      <c r="O373" s="57">
        <f t="shared" si="34"/>
        <v>0</v>
      </c>
      <c r="Q373" s="137" t="s">
        <v>5</v>
      </c>
    </row>
    <row r="374" spans="1:17" ht="15.95" customHeight="1" x14ac:dyDescent="0.4">
      <c r="A374" s="47">
        <f t="shared" si="32"/>
        <v>1</v>
      </c>
      <c r="B374" s="51" t="s">
        <v>110</v>
      </c>
      <c r="C374" s="76">
        <f t="shared" si="35"/>
        <v>0</v>
      </c>
      <c r="D374" s="48">
        <f>VLOOKUP($Q374&amp;$B374,'PNC Exon. &amp; no Exon.'!$A:$AL,'P.N.C. x Comp. x Ramos'!D$66,0)</f>
        <v>0</v>
      </c>
      <c r="E374" s="48">
        <f>VLOOKUP($Q374&amp;$B374,'PNC Exon. &amp; no Exon.'!$A:$AL,'P.N.C. x Comp. x Ramos'!E$66,0)</f>
        <v>0</v>
      </c>
      <c r="F374" s="48">
        <f>VLOOKUP($Q374&amp;$B374,'PNC Exon. &amp; no Exon.'!$A:$AL,'P.N.C. x Comp. x Ramos'!F$66,0)</f>
        <v>0</v>
      </c>
      <c r="G374" s="48">
        <f>VLOOKUP($Q374&amp;$B374,'PNC Exon. &amp; no Exon.'!$A:$AL,'P.N.C. x Comp. x Ramos'!G$66,0)</f>
        <v>0</v>
      </c>
      <c r="H374" s="48">
        <f>VLOOKUP($Q374&amp;$B374,'PNC Exon. &amp; no Exon.'!$A:$AL,'P.N.C. x Comp. x Ramos'!H$66,0)</f>
        <v>0</v>
      </c>
      <c r="I374" s="48">
        <f>VLOOKUP($Q374&amp;$B374,'PNC Exon. &amp; no Exon.'!$A:$AL,'P.N.C. x Comp. x Ramos'!I$66,0)</f>
        <v>0</v>
      </c>
      <c r="J374" s="48">
        <f>VLOOKUP($Q374&amp;$B374,'PNC Exon. &amp; no Exon.'!$A:$AL,'P.N.C. x Comp. x Ramos'!J$66,0)</f>
        <v>0</v>
      </c>
      <c r="K374" s="48">
        <f>VLOOKUP($Q374&amp;$B374,'PNC Exon. &amp; no Exon.'!$A:$AL,'P.N.C. x Comp. x Ramos'!K$66,0)</f>
        <v>0</v>
      </c>
      <c r="L374" s="48">
        <f>VLOOKUP($Q374&amp;$B374,'PNC Exon. &amp; no Exon.'!$A:$AL,'P.N.C. x Comp. x Ramos'!L$66,0)</f>
        <v>0</v>
      </c>
      <c r="M374" s="48">
        <f>VLOOKUP($Q374&amp;$B374,'PNC Exon. &amp; no Exon.'!$A:$AL,'P.N.C. x Comp. x Ramos'!M$66,0)</f>
        <v>0</v>
      </c>
      <c r="N374" s="48">
        <f>VLOOKUP($Q374&amp;$B374,'PNC Exon. &amp; no Exon.'!$A:$AL,'P.N.C. x Comp. x Ramos'!N$66,0)</f>
        <v>0</v>
      </c>
      <c r="O374" s="57">
        <f t="shared" si="34"/>
        <v>0</v>
      </c>
      <c r="Q374" s="137" t="s">
        <v>5</v>
      </c>
    </row>
    <row r="375" spans="1:17" ht="15.95" customHeight="1" x14ac:dyDescent="0.4">
      <c r="A375" s="47">
        <f t="shared" si="32"/>
        <v>1</v>
      </c>
      <c r="B375" s="51" t="s">
        <v>111</v>
      </c>
      <c r="C375" s="76">
        <f t="shared" si="35"/>
        <v>0</v>
      </c>
      <c r="D375" s="48">
        <f>VLOOKUP($Q375&amp;$B375,'PNC Exon. &amp; no Exon.'!$A:$AL,'P.N.C. x Comp. x Ramos'!D$66,0)</f>
        <v>0</v>
      </c>
      <c r="E375" s="48">
        <f>VLOOKUP($Q375&amp;$B375,'PNC Exon. &amp; no Exon.'!$A:$AL,'P.N.C. x Comp. x Ramos'!E$66,0)</f>
        <v>0</v>
      </c>
      <c r="F375" s="48">
        <f>VLOOKUP($Q375&amp;$B375,'PNC Exon. &amp; no Exon.'!$A:$AL,'P.N.C. x Comp. x Ramos'!F$66,0)</f>
        <v>0</v>
      </c>
      <c r="G375" s="48">
        <f>VLOOKUP($Q375&amp;$B375,'PNC Exon. &amp; no Exon.'!$A:$AL,'P.N.C. x Comp. x Ramos'!G$66,0)</f>
        <v>0</v>
      </c>
      <c r="H375" s="48">
        <f>VLOOKUP($Q375&amp;$B375,'PNC Exon. &amp; no Exon.'!$A:$AL,'P.N.C. x Comp. x Ramos'!H$66,0)</f>
        <v>0</v>
      </c>
      <c r="I375" s="48">
        <f>VLOOKUP($Q375&amp;$B375,'PNC Exon. &amp; no Exon.'!$A:$AL,'P.N.C. x Comp. x Ramos'!I$66,0)</f>
        <v>0</v>
      </c>
      <c r="J375" s="48">
        <f>VLOOKUP($Q375&amp;$B375,'PNC Exon. &amp; no Exon.'!$A:$AL,'P.N.C. x Comp. x Ramos'!J$66,0)</f>
        <v>0</v>
      </c>
      <c r="K375" s="48">
        <f>VLOOKUP($Q375&amp;$B375,'PNC Exon. &amp; no Exon.'!$A:$AL,'P.N.C. x Comp. x Ramos'!K$66,0)</f>
        <v>0</v>
      </c>
      <c r="L375" s="48">
        <f>VLOOKUP($Q375&amp;$B375,'PNC Exon. &amp; no Exon.'!$A:$AL,'P.N.C. x Comp. x Ramos'!L$66,0)</f>
        <v>0</v>
      </c>
      <c r="M375" s="48">
        <f>VLOOKUP($Q375&amp;$B375,'PNC Exon. &amp; no Exon.'!$A:$AL,'P.N.C. x Comp. x Ramos'!M$66,0)</f>
        <v>0</v>
      </c>
      <c r="N375" s="48">
        <f>VLOOKUP($Q375&amp;$B375,'PNC Exon. &amp; no Exon.'!$A:$AL,'P.N.C. x Comp. x Ramos'!N$66,0)</f>
        <v>0</v>
      </c>
      <c r="O375" s="57">
        <f t="shared" si="34"/>
        <v>0</v>
      </c>
      <c r="Q375" s="137" t="s">
        <v>5</v>
      </c>
    </row>
    <row r="376" spans="1:17" ht="15.95" customHeight="1" x14ac:dyDescent="0.4">
      <c r="A376" s="47">
        <f t="shared" si="32"/>
        <v>1</v>
      </c>
      <c r="B376" s="51" t="s">
        <v>112</v>
      </c>
      <c r="C376" s="76">
        <f t="shared" si="35"/>
        <v>0</v>
      </c>
      <c r="D376" s="48">
        <f>VLOOKUP($Q376&amp;$B376,'PNC Exon. &amp; no Exon.'!$A:$AL,'P.N.C. x Comp. x Ramos'!D$66,0)</f>
        <v>0</v>
      </c>
      <c r="E376" s="48">
        <f>VLOOKUP($Q376&amp;$B376,'PNC Exon. &amp; no Exon.'!$A:$AL,'P.N.C. x Comp. x Ramos'!E$66,0)</f>
        <v>0</v>
      </c>
      <c r="F376" s="48">
        <f>VLOOKUP($Q376&amp;$B376,'PNC Exon. &amp; no Exon.'!$A:$AL,'P.N.C. x Comp. x Ramos'!F$66,0)</f>
        <v>0</v>
      </c>
      <c r="G376" s="48">
        <f>VLOOKUP($Q376&amp;$B376,'PNC Exon. &amp; no Exon.'!$A:$AL,'P.N.C. x Comp. x Ramos'!G$66,0)</f>
        <v>0</v>
      </c>
      <c r="H376" s="48">
        <f>VLOOKUP($Q376&amp;$B376,'PNC Exon. &amp; no Exon.'!$A:$AL,'P.N.C. x Comp. x Ramos'!H$66,0)</f>
        <v>0</v>
      </c>
      <c r="I376" s="48">
        <f>VLOOKUP($Q376&amp;$B376,'PNC Exon. &amp; no Exon.'!$A:$AL,'P.N.C. x Comp. x Ramos'!I$66,0)</f>
        <v>0</v>
      </c>
      <c r="J376" s="48">
        <f>VLOOKUP($Q376&amp;$B376,'PNC Exon. &amp; no Exon.'!$A:$AL,'P.N.C. x Comp. x Ramos'!J$66,0)</f>
        <v>0</v>
      </c>
      <c r="K376" s="48">
        <f>VLOOKUP($Q376&amp;$B376,'PNC Exon. &amp; no Exon.'!$A:$AL,'P.N.C. x Comp. x Ramos'!K$66,0)</f>
        <v>0</v>
      </c>
      <c r="L376" s="48">
        <f>VLOOKUP($Q376&amp;$B376,'PNC Exon. &amp; no Exon.'!$A:$AL,'P.N.C. x Comp. x Ramos'!L$66,0)</f>
        <v>0</v>
      </c>
      <c r="M376" s="48">
        <f>VLOOKUP($Q376&amp;$B376,'PNC Exon. &amp; no Exon.'!$A:$AL,'P.N.C. x Comp. x Ramos'!M$66,0)</f>
        <v>0</v>
      </c>
      <c r="N376" s="48">
        <f>VLOOKUP($Q376&amp;$B376,'PNC Exon. &amp; no Exon.'!$A:$AL,'P.N.C. x Comp. x Ramos'!N$66,0)</f>
        <v>0</v>
      </c>
      <c r="O376" s="57">
        <f t="shared" si="34"/>
        <v>0</v>
      </c>
      <c r="Q376" s="137" t="s">
        <v>5</v>
      </c>
    </row>
    <row r="377" spans="1:17" ht="15.95" customHeight="1" x14ac:dyDescent="0.4">
      <c r="A377" s="47">
        <f t="shared" si="32"/>
        <v>1</v>
      </c>
      <c r="B377" s="51" t="s">
        <v>94</v>
      </c>
      <c r="C377" s="76">
        <f t="shared" si="35"/>
        <v>0</v>
      </c>
      <c r="D377" s="48">
        <f>VLOOKUP($Q377&amp;$B377,'PNC Exon. &amp; no Exon.'!$A:$AL,'P.N.C. x Comp. x Ramos'!D$66,0)</f>
        <v>0</v>
      </c>
      <c r="E377" s="48">
        <f>VLOOKUP($Q377&amp;$B377,'PNC Exon. &amp; no Exon.'!$A:$AL,'P.N.C. x Comp. x Ramos'!E$66,0)</f>
        <v>0</v>
      </c>
      <c r="F377" s="48">
        <f>VLOOKUP($Q377&amp;$B377,'PNC Exon. &amp; no Exon.'!$A:$AL,'P.N.C. x Comp. x Ramos'!F$66,0)</f>
        <v>0</v>
      </c>
      <c r="G377" s="48">
        <f>VLOOKUP($Q377&amp;$B377,'PNC Exon. &amp; no Exon.'!$A:$AL,'P.N.C. x Comp. x Ramos'!G$66,0)</f>
        <v>0</v>
      </c>
      <c r="H377" s="48">
        <f>VLOOKUP($Q377&amp;$B377,'PNC Exon. &amp; no Exon.'!$A:$AL,'P.N.C. x Comp. x Ramos'!H$66,0)</f>
        <v>0</v>
      </c>
      <c r="I377" s="48">
        <f>VLOOKUP($Q377&amp;$B377,'PNC Exon. &amp; no Exon.'!$A:$AL,'P.N.C. x Comp. x Ramos'!I$66,0)</f>
        <v>0</v>
      </c>
      <c r="J377" s="48">
        <f>VLOOKUP($Q377&amp;$B377,'PNC Exon. &amp; no Exon.'!$A:$AL,'P.N.C. x Comp. x Ramos'!J$66,0)</f>
        <v>0</v>
      </c>
      <c r="K377" s="48">
        <f>VLOOKUP($Q377&amp;$B377,'PNC Exon. &amp; no Exon.'!$A:$AL,'P.N.C. x Comp. x Ramos'!K$66,0)</f>
        <v>0</v>
      </c>
      <c r="L377" s="48">
        <f>VLOOKUP($Q377&amp;$B377,'PNC Exon. &amp; no Exon.'!$A:$AL,'P.N.C. x Comp. x Ramos'!L$66,0)</f>
        <v>0</v>
      </c>
      <c r="M377" s="48">
        <f>VLOOKUP($Q377&amp;$B377,'PNC Exon. &amp; no Exon.'!$A:$AL,'P.N.C. x Comp. x Ramos'!M$66,0)</f>
        <v>0</v>
      </c>
      <c r="N377" s="48">
        <f>VLOOKUP($Q377&amp;$B377,'PNC Exon. &amp; no Exon.'!$A:$AL,'P.N.C. x Comp. x Ramos'!N$66,0)</f>
        <v>0</v>
      </c>
      <c r="O377" s="57">
        <f t="shared" si="34"/>
        <v>0</v>
      </c>
      <c r="Q377" s="137" t="s">
        <v>5</v>
      </c>
    </row>
    <row r="378" spans="1:17" ht="15.95" customHeight="1" x14ac:dyDescent="0.4">
      <c r="A378" s="47">
        <f t="shared" si="32"/>
        <v>1</v>
      </c>
      <c r="B378" s="51" t="s">
        <v>113</v>
      </c>
      <c r="C378" s="76">
        <f t="shared" si="35"/>
        <v>0</v>
      </c>
      <c r="D378" s="48">
        <f>VLOOKUP($Q378&amp;$B378,'PNC Exon. &amp; no Exon.'!$A:$AL,'P.N.C. x Comp. x Ramos'!D$66,0)</f>
        <v>0</v>
      </c>
      <c r="E378" s="48">
        <f>VLOOKUP($Q378&amp;$B378,'PNC Exon. &amp; no Exon.'!$A:$AL,'P.N.C. x Comp. x Ramos'!E$66,0)</f>
        <v>0</v>
      </c>
      <c r="F378" s="48">
        <f>VLOOKUP($Q378&amp;$B378,'PNC Exon. &amp; no Exon.'!$A:$AL,'P.N.C. x Comp. x Ramos'!F$66,0)</f>
        <v>0</v>
      </c>
      <c r="G378" s="48">
        <f>VLOOKUP($Q378&amp;$B378,'PNC Exon. &amp; no Exon.'!$A:$AL,'P.N.C. x Comp. x Ramos'!G$66,0)</f>
        <v>0</v>
      </c>
      <c r="H378" s="48">
        <f>VLOOKUP($Q378&amp;$B378,'PNC Exon. &amp; no Exon.'!$A:$AL,'P.N.C. x Comp. x Ramos'!H$66,0)</f>
        <v>0</v>
      </c>
      <c r="I378" s="48">
        <f>VLOOKUP($Q378&amp;$B378,'PNC Exon. &amp; no Exon.'!$A:$AL,'P.N.C. x Comp. x Ramos'!I$66,0)</f>
        <v>0</v>
      </c>
      <c r="J378" s="48">
        <f>VLOOKUP($Q378&amp;$B378,'PNC Exon. &amp; no Exon.'!$A:$AL,'P.N.C. x Comp. x Ramos'!J$66,0)</f>
        <v>0</v>
      </c>
      <c r="K378" s="48">
        <f>VLOOKUP($Q378&amp;$B378,'PNC Exon. &amp; no Exon.'!$A:$AL,'P.N.C. x Comp. x Ramos'!K$66,0)</f>
        <v>0</v>
      </c>
      <c r="L378" s="48">
        <f>VLOOKUP($Q378&amp;$B378,'PNC Exon. &amp; no Exon.'!$A:$AL,'P.N.C. x Comp. x Ramos'!L$66,0)</f>
        <v>0</v>
      </c>
      <c r="M378" s="48">
        <f>VLOOKUP($Q378&amp;$B378,'PNC Exon. &amp; no Exon.'!$A:$AL,'P.N.C. x Comp. x Ramos'!M$66,0)</f>
        <v>0</v>
      </c>
      <c r="N378" s="48">
        <f>VLOOKUP($Q378&amp;$B378,'PNC Exon. &amp; no Exon.'!$A:$AL,'P.N.C. x Comp. x Ramos'!N$66,0)</f>
        <v>0</v>
      </c>
      <c r="O378" s="57">
        <f t="shared" si="34"/>
        <v>0</v>
      </c>
      <c r="Q378" s="137" t="s">
        <v>5</v>
      </c>
    </row>
    <row r="379" spans="1:17" ht="15.95" customHeight="1" x14ac:dyDescent="0.4">
      <c r="A379" s="47">
        <f t="shared" si="32"/>
        <v>1</v>
      </c>
      <c r="B379" s="51" t="s">
        <v>117</v>
      </c>
      <c r="C379" s="76">
        <f t="shared" si="35"/>
        <v>0</v>
      </c>
      <c r="D379" s="48">
        <f>VLOOKUP($Q379&amp;$B379,'PNC Exon. &amp; no Exon.'!$A:$AL,'P.N.C. x Comp. x Ramos'!D$66,0)</f>
        <v>0</v>
      </c>
      <c r="E379" s="48">
        <f>VLOOKUP($Q379&amp;$B379,'PNC Exon. &amp; no Exon.'!$A:$AL,'P.N.C. x Comp. x Ramos'!E$66,0)</f>
        <v>0</v>
      </c>
      <c r="F379" s="48">
        <f>VLOOKUP($Q379&amp;$B379,'PNC Exon. &amp; no Exon.'!$A:$AL,'P.N.C. x Comp. x Ramos'!F$66,0)</f>
        <v>0</v>
      </c>
      <c r="G379" s="48">
        <f>VLOOKUP($Q379&amp;$B379,'PNC Exon. &amp; no Exon.'!$A:$AL,'P.N.C. x Comp. x Ramos'!G$66,0)</f>
        <v>0</v>
      </c>
      <c r="H379" s="48">
        <f>VLOOKUP($Q379&amp;$B379,'PNC Exon. &amp; no Exon.'!$A:$AL,'P.N.C. x Comp. x Ramos'!H$66,0)</f>
        <v>0</v>
      </c>
      <c r="I379" s="48">
        <f>VLOOKUP($Q379&amp;$B379,'PNC Exon. &amp; no Exon.'!$A:$AL,'P.N.C. x Comp. x Ramos'!I$66,0)</f>
        <v>0</v>
      </c>
      <c r="J379" s="48">
        <f>VLOOKUP($Q379&amp;$B379,'PNC Exon. &amp; no Exon.'!$A:$AL,'P.N.C. x Comp. x Ramos'!J$66,0)</f>
        <v>0</v>
      </c>
      <c r="K379" s="48">
        <f>VLOOKUP($Q379&amp;$B379,'PNC Exon. &amp; no Exon.'!$A:$AL,'P.N.C. x Comp. x Ramos'!K$66,0)</f>
        <v>0</v>
      </c>
      <c r="L379" s="48">
        <f>VLOOKUP($Q379&amp;$B379,'PNC Exon. &amp; no Exon.'!$A:$AL,'P.N.C. x Comp. x Ramos'!L$66,0)</f>
        <v>0</v>
      </c>
      <c r="M379" s="48">
        <f>VLOOKUP($Q379&amp;$B379,'PNC Exon. &amp; no Exon.'!$A:$AL,'P.N.C. x Comp. x Ramos'!M$66,0)</f>
        <v>0</v>
      </c>
      <c r="N379" s="48">
        <f>VLOOKUP($Q379&amp;$B379,'PNC Exon. &amp; no Exon.'!$A:$AL,'P.N.C. x Comp. x Ramos'!N$66,0)</f>
        <v>0</v>
      </c>
      <c r="O379" s="57">
        <f t="shared" si="34"/>
        <v>0</v>
      </c>
      <c r="Q379" s="137" t="s">
        <v>5</v>
      </c>
    </row>
    <row r="380" spans="1:17" ht="15.95" customHeight="1" x14ac:dyDescent="0.4">
      <c r="A380" s="47">
        <f t="shared" si="32"/>
        <v>1</v>
      </c>
      <c r="B380" s="51" t="s">
        <v>77</v>
      </c>
      <c r="C380" s="76">
        <f t="shared" si="35"/>
        <v>0</v>
      </c>
      <c r="D380" s="48">
        <f>VLOOKUP($Q380&amp;$B380,'PNC Exon. &amp; no Exon.'!$A:$AL,'P.N.C. x Comp. x Ramos'!D$66,0)</f>
        <v>0</v>
      </c>
      <c r="E380" s="48">
        <f>VLOOKUP($Q380&amp;$B380,'PNC Exon. &amp; no Exon.'!$A:$AL,'P.N.C. x Comp. x Ramos'!E$66,0)</f>
        <v>0</v>
      </c>
      <c r="F380" s="48">
        <f>VLOOKUP($Q380&amp;$B380,'PNC Exon. &amp; no Exon.'!$A:$AL,'P.N.C. x Comp. x Ramos'!F$66,0)</f>
        <v>0</v>
      </c>
      <c r="G380" s="48">
        <f>VLOOKUP($Q380&amp;$B380,'PNC Exon. &amp; no Exon.'!$A:$AL,'P.N.C. x Comp. x Ramos'!G$66,0)</f>
        <v>0</v>
      </c>
      <c r="H380" s="48">
        <f>VLOOKUP($Q380&amp;$B380,'PNC Exon. &amp; no Exon.'!$A:$AL,'P.N.C. x Comp. x Ramos'!H$66,0)</f>
        <v>0</v>
      </c>
      <c r="I380" s="48">
        <f>VLOOKUP($Q380&amp;$B380,'PNC Exon. &amp; no Exon.'!$A:$AL,'P.N.C. x Comp. x Ramos'!I$66,0)</f>
        <v>0</v>
      </c>
      <c r="J380" s="48">
        <f>VLOOKUP($Q380&amp;$B380,'PNC Exon. &amp; no Exon.'!$A:$AL,'P.N.C. x Comp. x Ramos'!J$66,0)</f>
        <v>0</v>
      </c>
      <c r="K380" s="48">
        <f>VLOOKUP($Q380&amp;$B380,'PNC Exon. &amp; no Exon.'!$A:$AL,'P.N.C. x Comp. x Ramos'!K$66,0)</f>
        <v>0</v>
      </c>
      <c r="L380" s="48">
        <f>VLOOKUP($Q380&amp;$B380,'PNC Exon. &amp; no Exon.'!$A:$AL,'P.N.C. x Comp. x Ramos'!L$66,0)</f>
        <v>0</v>
      </c>
      <c r="M380" s="48">
        <f>VLOOKUP($Q380&amp;$B380,'PNC Exon. &amp; no Exon.'!$A:$AL,'P.N.C. x Comp. x Ramos'!M$66,0)</f>
        <v>0</v>
      </c>
      <c r="N380" s="48">
        <f>VLOOKUP($Q380&amp;$B380,'PNC Exon. &amp; no Exon.'!$A:$AL,'P.N.C. x Comp. x Ramos'!N$66,0)</f>
        <v>0</v>
      </c>
      <c r="O380" s="57">
        <f t="shared" si="34"/>
        <v>0</v>
      </c>
      <c r="Q380" s="137" t="s">
        <v>5</v>
      </c>
    </row>
    <row r="381" spans="1:17" ht="15.95" customHeight="1" x14ac:dyDescent="0.4">
      <c r="A381" s="47">
        <f t="shared" si="32"/>
        <v>1</v>
      </c>
      <c r="B381" s="51" t="s">
        <v>114</v>
      </c>
      <c r="C381" s="76">
        <f t="shared" si="35"/>
        <v>0</v>
      </c>
      <c r="D381" s="48">
        <f>VLOOKUP($Q381&amp;$B381,'PNC Exon. &amp; no Exon.'!$A:$AL,'P.N.C. x Comp. x Ramos'!D$66,0)</f>
        <v>0</v>
      </c>
      <c r="E381" s="48">
        <f>VLOOKUP($Q381&amp;$B381,'PNC Exon. &amp; no Exon.'!$A:$AL,'P.N.C. x Comp. x Ramos'!E$66,0)</f>
        <v>0</v>
      </c>
      <c r="F381" s="48">
        <f>VLOOKUP($Q381&amp;$B381,'PNC Exon. &amp; no Exon.'!$A:$AL,'P.N.C. x Comp. x Ramos'!F$66,0)</f>
        <v>0</v>
      </c>
      <c r="G381" s="48">
        <f>VLOOKUP($Q381&amp;$B381,'PNC Exon. &amp; no Exon.'!$A:$AL,'P.N.C. x Comp. x Ramos'!G$66,0)</f>
        <v>0</v>
      </c>
      <c r="H381" s="48">
        <f>VLOOKUP($Q381&amp;$B381,'PNC Exon. &amp; no Exon.'!$A:$AL,'P.N.C. x Comp. x Ramos'!H$66,0)</f>
        <v>0</v>
      </c>
      <c r="I381" s="48">
        <f>VLOOKUP($Q381&amp;$B381,'PNC Exon. &amp; no Exon.'!$A:$AL,'P.N.C. x Comp. x Ramos'!I$66,0)</f>
        <v>0</v>
      </c>
      <c r="J381" s="48">
        <f>VLOOKUP($Q381&amp;$B381,'PNC Exon. &amp; no Exon.'!$A:$AL,'P.N.C. x Comp. x Ramos'!J$66,0)</f>
        <v>0</v>
      </c>
      <c r="K381" s="48">
        <f>VLOOKUP($Q381&amp;$B381,'PNC Exon. &amp; no Exon.'!$A:$AL,'P.N.C. x Comp. x Ramos'!K$66,0)</f>
        <v>0</v>
      </c>
      <c r="L381" s="48">
        <f>VLOOKUP($Q381&amp;$B381,'PNC Exon. &amp; no Exon.'!$A:$AL,'P.N.C. x Comp. x Ramos'!L$66,0)</f>
        <v>0</v>
      </c>
      <c r="M381" s="48">
        <f>VLOOKUP($Q381&amp;$B381,'PNC Exon. &amp; no Exon.'!$A:$AL,'P.N.C. x Comp. x Ramos'!M$66,0)</f>
        <v>0</v>
      </c>
      <c r="N381" s="48">
        <f>VLOOKUP($Q381&amp;$B381,'PNC Exon. &amp; no Exon.'!$A:$AL,'P.N.C. x Comp. x Ramos'!N$66,0)</f>
        <v>0</v>
      </c>
      <c r="O381" s="57">
        <f t="shared" si="34"/>
        <v>0</v>
      </c>
      <c r="Q381" s="137" t="s">
        <v>5</v>
      </c>
    </row>
    <row r="382" spans="1:17" ht="15.95" customHeight="1" x14ac:dyDescent="0.4">
      <c r="A382" s="47">
        <f t="shared" si="32"/>
        <v>1</v>
      </c>
      <c r="B382" s="51" t="s">
        <v>85</v>
      </c>
      <c r="C382" s="76">
        <f t="shared" si="35"/>
        <v>0</v>
      </c>
      <c r="D382" s="48">
        <f>VLOOKUP($Q382&amp;$B382,'PNC Exon. &amp; no Exon.'!$A:$AL,'P.N.C. x Comp. x Ramos'!D$66,0)</f>
        <v>0</v>
      </c>
      <c r="E382" s="48">
        <f>VLOOKUP($Q382&amp;$B382,'PNC Exon. &amp; no Exon.'!$A:$AL,'P.N.C. x Comp. x Ramos'!E$66,0)</f>
        <v>0</v>
      </c>
      <c r="F382" s="48">
        <f>VLOOKUP($Q382&amp;$B382,'PNC Exon. &amp; no Exon.'!$A:$AL,'P.N.C. x Comp. x Ramos'!F$66,0)</f>
        <v>0</v>
      </c>
      <c r="G382" s="48">
        <f>VLOOKUP($Q382&amp;$B382,'PNC Exon. &amp; no Exon.'!$A:$AL,'P.N.C. x Comp. x Ramos'!G$66,0)</f>
        <v>0</v>
      </c>
      <c r="H382" s="48">
        <f>VLOOKUP($Q382&amp;$B382,'PNC Exon. &amp; no Exon.'!$A:$AL,'P.N.C. x Comp. x Ramos'!H$66,0)</f>
        <v>0</v>
      </c>
      <c r="I382" s="48">
        <f>VLOOKUP($Q382&amp;$B382,'PNC Exon. &amp; no Exon.'!$A:$AL,'P.N.C. x Comp. x Ramos'!I$66,0)</f>
        <v>0</v>
      </c>
      <c r="J382" s="48">
        <f>VLOOKUP($Q382&amp;$B382,'PNC Exon. &amp; no Exon.'!$A:$AL,'P.N.C. x Comp. x Ramos'!J$66,0)</f>
        <v>0</v>
      </c>
      <c r="K382" s="48">
        <f>VLOOKUP($Q382&amp;$B382,'PNC Exon. &amp; no Exon.'!$A:$AL,'P.N.C. x Comp. x Ramos'!K$66,0)</f>
        <v>0</v>
      </c>
      <c r="L382" s="48">
        <f>VLOOKUP($Q382&amp;$B382,'PNC Exon. &amp; no Exon.'!$A:$AL,'P.N.C. x Comp. x Ramos'!L$66,0)</f>
        <v>0</v>
      </c>
      <c r="M382" s="48">
        <f>VLOOKUP($Q382&amp;$B382,'PNC Exon. &amp; no Exon.'!$A:$AL,'P.N.C. x Comp. x Ramos'!M$66,0)</f>
        <v>0</v>
      </c>
      <c r="N382" s="48">
        <f>VLOOKUP($Q382&amp;$B382,'PNC Exon. &amp; no Exon.'!$A:$AL,'P.N.C. x Comp. x Ramos'!N$66,0)</f>
        <v>0</v>
      </c>
      <c r="O382" s="57">
        <f t="shared" si="34"/>
        <v>0</v>
      </c>
      <c r="Q382" s="137" t="s">
        <v>5</v>
      </c>
    </row>
    <row r="383" spans="1:17" ht="15.95" customHeight="1" x14ac:dyDescent="0.4">
      <c r="A383" s="47">
        <f t="shared" si="32"/>
        <v>1</v>
      </c>
      <c r="B383" s="51" t="s">
        <v>115</v>
      </c>
      <c r="C383" s="76">
        <f t="shared" si="35"/>
        <v>0</v>
      </c>
      <c r="D383" s="48">
        <f>VLOOKUP($Q383&amp;$B383,'PNC Exon. &amp; no Exon.'!$A:$AL,'P.N.C. x Comp. x Ramos'!D$66,0)</f>
        <v>0</v>
      </c>
      <c r="E383" s="48">
        <f>VLOOKUP($Q383&amp;$B383,'PNC Exon. &amp; no Exon.'!$A:$AL,'P.N.C. x Comp. x Ramos'!E$66,0)</f>
        <v>0</v>
      </c>
      <c r="F383" s="48">
        <f>VLOOKUP($Q383&amp;$B383,'PNC Exon. &amp; no Exon.'!$A:$AL,'P.N.C. x Comp. x Ramos'!F$66,0)</f>
        <v>0</v>
      </c>
      <c r="G383" s="48">
        <f>VLOOKUP($Q383&amp;$B383,'PNC Exon. &amp; no Exon.'!$A:$AL,'P.N.C. x Comp. x Ramos'!G$66,0)</f>
        <v>0</v>
      </c>
      <c r="H383" s="48">
        <f>VLOOKUP($Q383&amp;$B383,'PNC Exon. &amp; no Exon.'!$A:$AL,'P.N.C. x Comp. x Ramos'!H$66,0)</f>
        <v>0</v>
      </c>
      <c r="I383" s="48">
        <f>VLOOKUP($Q383&amp;$B383,'PNC Exon. &amp; no Exon.'!$A:$AL,'P.N.C. x Comp. x Ramos'!I$66,0)</f>
        <v>0</v>
      </c>
      <c r="J383" s="48">
        <f>VLOOKUP($Q383&amp;$B383,'PNC Exon. &amp; no Exon.'!$A:$AL,'P.N.C. x Comp. x Ramos'!J$66,0)</f>
        <v>0</v>
      </c>
      <c r="K383" s="48">
        <f>VLOOKUP($Q383&amp;$B383,'PNC Exon. &amp; no Exon.'!$A:$AL,'P.N.C. x Comp. x Ramos'!K$66,0)</f>
        <v>0</v>
      </c>
      <c r="L383" s="48">
        <f>VLOOKUP($Q383&amp;$B383,'PNC Exon. &amp; no Exon.'!$A:$AL,'P.N.C. x Comp. x Ramos'!L$66,0)</f>
        <v>0</v>
      </c>
      <c r="M383" s="48">
        <f>VLOOKUP($Q383&amp;$B383,'PNC Exon. &amp; no Exon.'!$A:$AL,'P.N.C. x Comp. x Ramos'!M$66,0)</f>
        <v>0</v>
      </c>
      <c r="N383" s="48">
        <f>VLOOKUP($Q383&amp;$B383,'PNC Exon. &amp; no Exon.'!$A:$AL,'P.N.C. x Comp. x Ramos'!N$66,0)</f>
        <v>0</v>
      </c>
      <c r="O383" s="57">
        <f t="shared" si="34"/>
        <v>0</v>
      </c>
      <c r="Q383" s="137" t="s">
        <v>5</v>
      </c>
    </row>
    <row r="384" spans="1:17" ht="15.95" customHeight="1" x14ac:dyDescent="0.4">
      <c r="A384" s="47">
        <f t="shared" si="32"/>
        <v>1</v>
      </c>
      <c r="B384" s="51" t="s">
        <v>116</v>
      </c>
      <c r="C384" s="76">
        <f t="shared" si="35"/>
        <v>0</v>
      </c>
      <c r="D384" s="48">
        <f>VLOOKUP($Q384&amp;$B384,'PNC Exon. &amp; no Exon.'!$A:$AL,'P.N.C. x Comp. x Ramos'!D$66,0)</f>
        <v>0</v>
      </c>
      <c r="E384" s="48">
        <f>VLOOKUP($Q384&amp;$B384,'PNC Exon. &amp; no Exon.'!$A:$AL,'P.N.C. x Comp. x Ramos'!E$66,0)</f>
        <v>0</v>
      </c>
      <c r="F384" s="48">
        <f>VLOOKUP($Q384&amp;$B384,'PNC Exon. &amp; no Exon.'!$A:$AL,'P.N.C. x Comp. x Ramos'!F$66,0)</f>
        <v>0</v>
      </c>
      <c r="G384" s="48">
        <f>VLOOKUP($Q384&amp;$B384,'PNC Exon. &amp; no Exon.'!$A:$AL,'P.N.C. x Comp. x Ramos'!G$66,0)</f>
        <v>0</v>
      </c>
      <c r="H384" s="48">
        <f>VLOOKUP($Q384&amp;$B384,'PNC Exon. &amp; no Exon.'!$A:$AL,'P.N.C. x Comp. x Ramos'!H$66,0)</f>
        <v>0</v>
      </c>
      <c r="I384" s="48">
        <f>VLOOKUP($Q384&amp;$B384,'PNC Exon. &amp; no Exon.'!$A:$AL,'P.N.C. x Comp. x Ramos'!I$66,0)</f>
        <v>0</v>
      </c>
      <c r="J384" s="48">
        <f>VLOOKUP($Q384&amp;$B384,'PNC Exon. &amp; no Exon.'!$A:$AL,'P.N.C. x Comp. x Ramos'!J$66,0)</f>
        <v>0</v>
      </c>
      <c r="K384" s="48">
        <f>VLOOKUP($Q384&amp;$B384,'PNC Exon. &amp; no Exon.'!$A:$AL,'P.N.C. x Comp. x Ramos'!K$66,0)</f>
        <v>0</v>
      </c>
      <c r="L384" s="48">
        <f>VLOOKUP($Q384&amp;$B384,'PNC Exon. &amp; no Exon.'!$A:$AL,'P.N.C. x Comp. x Ramos'!L$66,0)</f>
        <v>0</v>
      </c>
      <c r="M384" s="48">
        <f>VLOOKUP($Q384&amp;$B384,'PNC Exon. &amp; no Exon.'!$A:$AL,'P.N.C. x Comp. x Ramos'!M$66,0)</f>
        <v>0</v>
      </c>
      <c r="N384" s="48">
        <f>VLOOKUP($Q384&amp;$B384,'PNC Exon. &amp; no Exon.'!$A:$AL,'P.N.C. x Comp. x Ramos'!N$66,0)</f>
        <v>0</v>
      </c>
      <c r="O384" s="57">
        <f t="shared" si="34"/>
        <v>0</v>
      </c>
      <c r="Q384" s="137" t="s">
        <v>5</v>
      </c>
    </row>
    <row r="385" spans="1:17" ht="15.95" customHeight="1" x14ac:dyDescent="0.4">
      <c r="A385" s="47">
        <f t="shared" si="32"/>
        <v>1</v>
      </c>
      <c r="B385" s="51" t="s">
        <v>118</v>
      </c>
      <c r="C385" s="76">
        <f t="shared" si="35"/>
        <v>0</v>
      </c>
      <c r="D385" s="48">
        <f>VLOOKUP($Q385&amp;$B385,'PNC Exon. &amp; no Exon.'!$A:$AL,'P.N.C. x Comp. x Ramos'!D$66,0)</f>
        <v>0</v>
      </c>
      <c r="E385" s="48">
        <f>VLOOKUP($Q385&amp;$B385,'PNC Exon. &amp; no Exon.'!$A:$AL,'P.N.C. x Comp. x Ramos'!E$66,0)</f>
        <v>0</v>
      </c>
      <c r="F385" s="48">
        <f>VLOOKUP($Q385&amp;$B385,'PNC Exon. &amp; no Exon.'!$A:$AL,'P.N.C. x Comp. x Ramos'!F$66,0)</f>
        <v>0</v>
      </c>
      <c r="G385" s="48">
        <f>VLOOKUP($Q385&amp;$B385,'PNC Exon. &amp; no Exon.'!$A:$AL,'P.N.C. x Comp. x Ramos'!G$66,0)</f>
        <v>0</v>
      </c>
      <c r="H385" s="48">
        <f>VLOOKUP($Q385&amp;$B385,'PNC Exon. &amp; no Exon.'!$A:$AL,'P.N.C. x Comp. x Ramos'!H$66,0)</f>
        <v>0</v>
      </c>
      <c r="I385" s="48">
        <f>VLOOKUP($Q385&amp;$B385,'PNC Exon. &amp; no Exon.'!$A:$AL,'P.N.C. x Comp. x Ramos'!I$66,0)</f>
        <v>0</v>
      </c>
      <c r="J385" s="48">
        <f>VLOOKUP($Q385&amp;$B385,'PNC Exon. &amp; no Exon.'!$A:$AL,'P.N.C. x Comp. x Ramos'!J$66,0)</f>
        <v>0</v>
      </c>
      <c r="K385" s="48">
        <f>VLOOKUP($Q385&amp;$B385,'PNC Exon. &amp; no Exon.'!$A:$AL,'P.N.C. x Comp. x Ramos'!K$66,0)</f>
        <v>0</v>
      </c>
      <c r="L385" s="48">
        <f>VLOOKUP($Q385&amp;$B385,'PNC Exon. &amp; no Exon.'!$A:$AL,'P.N.C. x Comp. x Ramos'!L$66,0)</f>
        <v>0</v>
      </c>
      <c r="M385" s="48">
        <f>VLOOKUP($Q385&amp;$B385,'PNC Exon. &amp; no Exon.'!$A:$AL,'P.N.C. x Comp. x Ramos'!M$66,0)</f>
        <v>0</v>
      </c>
      <c r="N385" s="48">
        <f>VLOOKUP($Q385&amp;$B385,'PNC Exon. &amp; no Exon.'!$A:$AL,'P.N.C. x Comp. x Ramos'!N$66,0)</f>
        <v>0</v>
      </c>
      <c r="O385" s="57">
        <f t="shared" si="34"/>
        <v>0</v>
      </c>
      <c r="Q385" s="137" t="s">
        <v>5</v>
      </c>
    </row>
    <row r="386" spans="1:17" ht="15.95" customHeight="1" x14ac:dyDescent="0.4">
      <c r="A386" s="47">
        <f t="shared" si="32"/>
        <v>1</v>
      </c>
      <c r="B386" s="50" t="s">
        <v>119</v>
      </c>
      <c r="C386" s="76">
        <f t="shared" si="35"/>
        <v>0</v>
      </c>
      <c r="D386" s="48">
        <f>VLOOKUP($Q386&amp;$B386,'PNC Exon. &amp; no Exon.'!$A:$AL,'P.N.C. x Comp. x Ramos'!D$66,0)</f>
        <v>0</v>
      </c>
      <c r="E386" s="48">
        <f>VLOOKUP($Q386&amp;$B386,'PNC Exon. &amp; no Exon.'!$A:$AL,'P.N.C. x Comp. x Ramos'!E$66,0)</f>
        <v>0</v>
      </c>
      <c r="F386" s="48">
        <f>VLOOKUP($Q386&amp;$B386,'PNC Exon. &amp; no Exon.'!$A:$AL,'P.N.C. x Comp. x Ramos'!F$66,0)</f>
        <v>0</v>
      </c>
      <c r="G386" s="48">
        <f>VLOOKUP($Q386&amp;$B386,'PNC Exon. &amp; no Exon.'!$A:$AL,'P.N.C. x Comp. x Ramos'!G$66,0)</f>
        <v>0</v>
      </c>
      <c r="H386" s="48">
        <f>VLOOKUP($Q386&amp;$B386,'PNC Exon. &amp; no Exon.'!$A:$AL,'P.N.C. x Comp. x Ramos'!H$66,0)</f>
        <v>0</v>
      </c>
      <c r="I386" s="48">
        <f>VLOOKUP($Q386&amp;$B386,'PNC Exon. &amp; no Exon.'!$A:$AL,'P.N.C. x Comp. x Ramos'!I$66,0)</f>
        <v>0</v>
      </c>
      <c r="J386" s="48">
        <f>VLOOKUP($Q386&amp;$B386,'PNC Exon. &amp; no Exon.'!$A:$AL,'P.N.C. x Comp. x Ramos'!J$66,0)</f>
        <v>0</v>
      </c>
      <c r="K386" s="48">
        <f>VLOOKUP($Q386&amp;$B386,'PNC Exon. &amp; no Exon.'!$A:$AL,'P.N.C. x Comp. x Ramos'!K$66,0)</f>
        <v>0</v>
      </c>
      <c r="L386" s="48">
        <f>VLOOKUP($Q386&amp;$B386,'PNC Exon. &amp; no Exon.'!$A:$AL,'P.N.C. x Comp. x Ramos'!L$66,0)</f>
        <v>0</v>
      </c>
      <c r="M386" s="48">
        <f>VLOOKUP($Q386&amp;$B386,'PNC Exon. &amp; no Exon.'!$A:$AL,'P.N.C. x Comp. x Ramos'!M$66,0)</f>
        <v>0</v>
      </c>
      <c r="N386" s="48">
        <f>VLOOKUP($Q386&amp;$B386,'PNC Exon. &amp; no Exon.'!$A:$AL,'P.N.C. x Comp. x Ramos'!N$66,0)</f>
        <v>0</v>
      </c>
      <c r="O386" s="57">
        <f t="shared" si="34"/>
        <v>0</v>
      </c>
      <c r="Q386" s="137" t="s">
        <v>5</v>
      </c>
    </row>
    <row r="387" spans="1:17" ht="15.95" customHeight="1" x14ac:dyDescent="0.4">
      <c r="A387" s="47">
        <f t="shared" si="32"/>
        <v>1</v>
      </c>
      <c r="B387" s="51" t="s">
        <v>121</v>
      </c>
      <c r="C387" s="76">
        <f t="shared" si="35"/>
        <v>0</v>
      </c>
      <c r="D387" s="48">
        <f>VLOOKUP($Q387&amp;$B387,'PNC Exon. &amp; no Exon.'!$A:$AL,'P.N.C. x Comp. x Ramos'!D$66,0)</f>
        <v>0</v>
      </c>
      <c r="E387" s="48">
        <f>VLOOKUP($Q387&amp;$B387,'PNC Exon. &amp; no Exon.'!$A:$AL,'P.N.C. x Comp. x Ramos'!E$66,0)</f>
        <v>0</v>
      </c>
      <c r="F387" s="48">
        <f>VLOOKUP($Q387&amp;$B387,'PNC Exon. &amp; no Exon.'!$A:$AL,'P.N.C. x Comp. x Ramos'!F$66,0)</f>
        <v>0</v>
      </c>
      <c r="G387" s="48">
        <f>VLOOKUP($Q387&amp;$B387,'PNC Exon. &amp; no Exon.'!$A:$AL,'P.N.C. x Comp. x Ramos'!G$66,0)</f>
        <v>0</v>
      </c>
      <c r="H387" s="48">
        <f>VLOOKUP($Q387&amp;$B387,'PNC Exon. &amp; no Exon.'!$A:$AL,'P.N.C. x Comp. x Ramos'!H$66,0)</f>
        <v>0</v>
      </c>
      <c r="I387" s="48">
        <f>VLOOKUP($Q387&amp;$B387,'PNC Exon. &amp; no Exon.'!$A:$AL,'P.N.C. x Comp. x Ramos'!I$66,0)</f>
        <v>0</v>
      </c>
      <c r="J387" s="48">
        <f>VLOOKUP($Q387&amp;$B387,'PNC Exon. &amp; no Exon.'!$A:$AL,'P.N.C. x Comp. x Ramos'!J$66,0)</f>
        <v>0</v>
      </c>
      <c r="K387" s="48">
        <f>VLOOKUP($Q387&amp;$B387,'PNC Exon. &amp; no Exon.'!$A:$AL,'P.N.C. x Comp. x Ramos'!K$66,0)</f>
        <v>0</v>
      </c>
      <c r="L387" s="48">
        <f>VLOOKUP($Q387&amp;$B387,'PNC Exon. &amp; no Exon.'!$A:$AL,'P.N.C. x Comp. x Ramos'!L$66,0)</f>
        <v>0</v>
      </c>
      <c r="M387" s="48">
        <f>VLOOKUP($Q387&amp;$B387,'PNC Exon. &amp; no Exon.'!$A:$AL,'P.N.C. x Comp. x Ramos'!M$66,0)</f>
        <v>0</v>
      </c>
      <c r="N387" s="48">
        <f>VLOOKUP($Q387&amp;$B387,'PNC Exon. &amp; no Exon.'!$A:$AL,'P.N.C. x Comp. x Ramos'!N$66,0)</f>
        <v>0</v>
      </c>
      <c r="O387" s="57">
        <f t="shared" si="34"/>
        <v>0</v>
      </c>
      <c r="Q387" s="137" t="s">
        <v>5</v>
      </c>
    </row>
    <row r="388" spans="1:17" ht="15.95" customHeight="1" x14ac:dyDescent="0.4">
      <c r="A388" s="47">
        <f t="shared" si="32"/>
        <v>1</v>
      </c>
      <c r="B388" s="51" t="s">
        <v>80</v>
      </c>
      <c r="C388" s="76">
        <f t="shared" si="35"/>
        <v>0</v>
      </c>
      <c r="D388" s="48">
        <f>VLOOKUP($Q388&amp;$B388,'PNC Exon. &amp; no Exon.'!$A:$AL,'P.N.C. x Comp. x Ramos'!D$66,0)</f>
        <v>0</v>
      </c>
      <c r="E388" s="48">
        <f>VLOOKUP($Q388&amp;$B388,'PNC Exon. &amp; no Exon.'!$A:$AL,'P.N.C. x Comp. x Ramos'!E$66,0)</f>
        <v>0</v>
      </c>
      <c r="F388" s="48">
        <f>VLOOKUP($Q388&amp;$B388,'PNC Exon. &amp; no Exon.'!$A:$AL,'P.N.C. x Comp. x Ramos'!F$66,0)</f>
        <v>0</v>
      </c>
      <c r="G388" s="48">
        <f>VLOOKUP($Q388&amp;$B388,'PNC Exon. &amp; no Exon.'!$A:$AL,'P.N.C. x Comp. x Ramos'!G$66,0)</f>
        <v>0</v>
      </c>
      <c r="H388" s="48">
        <f>VLOOKUP($Q388&amp;$B388,'PNC Exon. &amp; no Exon.'!$A:$AL,'P.N.C. x Comp. x Ramos'!H$66,0)</f>
        <v>0</v>
      </c>
      <c r="I388" s="48">
        <f>VLOOKUP($Q388&amp;$B388,'PNC Exon. &amp; no Exon.'!$A:$AL,'P.N.C. x Comp. x Ramos'!I$66,0)</f>
        <v>0</v>
      </c>
      <c r="J388" s="48">
        <f>VLOOKUP($Q388&amp;$B388,'PNC Exon. &amp; no Exon.'!$A:$AL,'P.N.C. x Comp. x Ramos'!J$66,0)</f>
        <v>0</v>
      </c>
      <c r="K388" s="48">
        <f>VLOOKUP($Q388&amp;$B388,'PNC Exon. &amp; no Exon.'!$A:$AL,'P.N.C. x Comp. x Ramos'!K$66,0)</f>
        <v>0</v>
      </c>
      <c r="L388" s="48">
        <f>VLOOKUP($Q388&amp;$B388,'PNC Exon. &amp; no Exon.'!$A:$AL,'P.N.C. x Comp. x Ramos'!L$66,0)</f>
        <v>0</v>
      </c>
      <c r="M388" s="48">
        <f>VLOOKUP($Q388&amp;$B388,'PNC Exon. &amp; no Exon.'!$A:$AL,'P.N.C. x Comp. x Ramos'!M$66,0)</f>
        <v>0</v>
      </c>
      <c r="N388" s="48">
        <f>VLOOKUP($Q388&amp;$B388,'PNC Exon. &amp; no Exon.'!$A:$AL,'P.N.C. x Comp. x Ramos'!N$66,0)</f>
        <v>0</v>
      </c>
      <c r="O388" s="57">
        <f t="shared" si="34"/>
        <v>0</v>
      </c>
      <c r="Q388" s="137" t="s">
        <v>5</v>
      </c>
    </row>
    <row r="389" spans="1:17" ht="15.95" customHeight="1" x14ac:dyDescent="0.4">
      <c r="A389" s="47">
        <f t="shared" si="32"/>
        <v>1</v>
      </c>
      <c r="B389" s="51" t="s">
        <v>120</v>
      </c>
      <c r="C389" s="76">
        <f t="shared" si="35"/>
        <v>0</v>
      </c>
      <c r="D389" s="48">
        <f>VLOOKUP($Q389&amp;$B389,'PNC Exon. &amp; no Exon.'!$A:$AL,'P.N.C. x Comp. x Ramos'!D$66,0)</f>
        <v>0</v>
      </c>
      <c r="E389" s="48">
        <f>VLOOKUP($Q389&amp;$B389,'PNC Exon. &amp; no Exon.'!$A:$AL,'P.N.C. x Comp. x Ramos'!E$66,0)</f>
        <v>0</v>
      </c>
      <c r="F389" s="48">
        <f>VLOOKUP($Q389&amp;$B389,'PNC Exon. &amp; no Exon.'!$A:$AL,'P.N.C. x Comp. x Ramos'!F$66,0)</f>
        <v>0</v>
      </c>
      <c r="G389" s="48">
        <f>VLOOKUP($Q389&amp;$B389,'PNC Exon. &amp; no Exon.'!$A:$AL,'P.N.C. x Comp. x Ramos'!G$66,0)</f>
        <v>0</v>
      </c>
      <c r="H389" s="48">
        <f>VLOOKUP($Q389&amp;$B389,'PNC Exon. &amp; no Exon.'!$A:$AL,'P.N.C. x Comp. x Ramos'!H$66,0)</f>
        <v>0</v>
      </c>
      <c r="I389" s="48">
        <f>VLOOKUP($Q389&amp;$B389,'PNC Exon. &amp; no Exon.'!$A:$AL,'P.N.C. x Comp. x Ramos'!I$66,0)</f>
        <v>0</v>
      </c>
      <c r="J389" s="48">
        <f>VLOOKUP($Q389&amp;$B389,'PNC Exon. &amp; no Exon.'!$A:$AL,'P.N.C. x Comp. x Ramos'!J$66,0)</f>
        <v>0</v>
      </c>
      <c r="K389" s="48">
        <f>VLOOKUP($Q389&amp;$B389,'PNC Exon. &amp; no Exon.'!$A:$AL,'P.N.C. x Comp. x Ramos'!K$66,0)</f>
        <v>0</v>
      </c>
      <c r="L389" s="48">
        <f>VLOOKUP($Q389&amp;$B389,'PNC Exon. &amp; no Exon.'!$A:$AL,'P.N.C. x Comp. x Ramos'!L$66,0)</f>
        <v>0</v>
      </c>
      <c r="M389" s="48">
        <f>VLOOKUP($Q389&amp;$B389,'PNC Exon. &amp; no Exon.'!$A:$AL,'P.N.C. x Comp. x Ramos'!M$66,0)</f>
        <v>0</v>
      </c>
      <c r="N389" s="48">
        <f>VLOOKUP($Q389&amp;$B389,'PNC Exon. &amp; no Exon.'!$A:$AL,'P.N.C. x Comp. x Ramos'!N$66,0)</f>
        <v>0</v>
      </c>
      <c r="O389" s="57">
        <f t="shared" si="34"/>
        <v>0</v>
      </c>
      <c r="Q389" s="137" t="s">
        <v>5</v>
      </c>
    </row>
    <row r="390" spans="1:17" ht="15.95" customHeight="1" x14ac:dyDescent="0.4">
      <c r="A390" s="47">
        <f t="shared" si="32"/>
        <v>1</v>
      </c>
      <c r="B390" s="51" t="s">
        <v>87</v>
      </c>
      <c r="C390" s="76">
        <f t="shared" si="35"/>
        <v>0</v>
      </c>
      <c r="D390" s="48">
        <f>VLOOKUP($Q390&amp;$B390,'PNC Exon. &amp; no Exon.'!$A:$AL,'P.N.C. x Comp. x Ramos'!D$66,0)</f>
        <v>0</v>
      </c>
      <c r="E390" s="48">
        <f>VLOOKUP($Q390&amp;$B390,'PNC Exon. &amp; no Exon.'!$A:$AL,'P.N.C. x Comp. x Ramos'!E$66,0)</f>
        <v>0</v>
      </c>
      <c r="F390" s="48">
        <f>VLOOKUP($Q390&amp;$B390,'PNC Exon. &amp; no Exon.'!$A:$AL,'P.N.C. x Comp. x Ramos'!F$66,0)</f>
        <v>0</v>
      </c>
      <c r="G390" s="48">
        <f>VLOOKUP($Q390&amp;$B390,'PNC Exon. &amp; no Exon.'!$A:$AL,'P.N.C. x Comp. x Ramos'!G$66,0)</f>
        <v>0</v>
      </c>
      <c r="H390" s="48">
        <f>VLOOKUP($Q390&amp;$B390,'PNC Exon. &amp; no Exon.'!$A:$AL,'P.N.C. x Comp. x Ramos'!H$66,0)</f>
        <v>0</v>
      </c>
      <c r="I390" s="48">
        <f>VLOOKUP($Q390&amp;$B390,'PNC Exon. &amp; no Exon.'!$A:$AL,'P.N.C. x Comp. x Ramos'!I$66,0)</f>
        <v>0</v>
      </c>
      <c r="J390" s="48">
        <f>VLOOKUP($Q390&amp;$B390,'PNC Exon. &amp; no Exon.'!$A:$AL,'P.N.C. x Comp. x Ramos'!J$66,0)</f>
        <v>0</v>
      </c>
      <c r="K390" s="48">
        <f>VLOOKUP($Q390&amp;$B390,'PNC Exon. &amp; no Exon.'!$A:$AL,'P.N.C. x Comp. x Ramos'!K$66,0)</f>
        <v>0</v>
      </c>
      <c r="L390" s="48">
        <f>VLOOKUP($Q390&amp;$B390,'PNC Exon. &amp; no Exon.'!$A:$AL,'P.N.C. x Comp. x Ramos'!L$66,0)</f>
        <v>0</v>
      </c>
      <c r="M390" s="48">
        <f>VLOOKUP($Q390&amp;$B390,'PNC Exon. &amp; no Exon.'!$A:$AL,'P.N.C. x Comp. x Ramos'!M$66,0)</f>
        <v>0</v>
      </c>
      <c r="N390" s="48">
        <f>VLOOKUP($Q390&amp;$B390,'PNC Exon. &amp; no Exon.'!$A:$AL,'P.N.C. x Comp. x Ramos'!N$66,0)</f>
        <v>0</v>
      </c>
      <c r="O390" s="57">
        <f t="shared" si="34"/>
        <v>0</v>
      </c>
      <c r="Q390" s="137" t="s">
        <v>5</v>
      </c>
    </row>
    <row r="391" spans="1:17" ht="15.95" customHeight="1" x14ac:dyDescent="0.4">
      <c r="A391" s="47">
        <f t="shared" si="32"/>
        <v>1</v>
      </c>
      <c r="B391" s="51" t="s">
        <v>122</v>
      </c>
      <c r="C391" s="76">
        <f t="shared" si="35"/>
        <v>0</v>
      </c>
      <c r="D391" s="48">
        <f>VLOOKUP($Q391&amp;$B391,'PNC Exon. &amp; no Exon.'!$A:$AL,'P.N.C. x Comp. x Ramos'!D$66,0)</f>
        <v>0</v>
      </c>
      <c r="E391" s="48">
        <f>VLOOKUP($Q391&amp;$B391,'PNC Exon. &amp; no Exon.'!$A:$AL,'P.N.C. x Comp. x Ramos'!E$66,0)</f>
        <v>0</v>
      </c>
      <c r="F391" s="48">
        <f>VLOOKUP($Q391&amp;$B391,'PNC Exon. &amp; no Exon.'!$A:$AL,'P.N.C. x Comp. x Ramos'!F$66,0)</f>
        <v>0</v>
      </c>
      <c r="G391" s="48">
        <f>VLOOKUP($Q391&amp;$B391,'PNC Exon. &amp; no Exon.'!$A:$AL,'P.N.C. x Comp. x Ramos'!G$66,0)</f>
        <v>0</v>
      </c>
      <c r="H391" s="48">
        <f>VLOOKUP($Q391&amp;$B391,'PNC Exon. &amp; no Exon.'!$A:$AL,'P.N.C. x Comp. x Ramos'!H$66,0)</f>
        <v>0</v>
      </c>
      <c r="I391" s="48">
        <f>VLOOKUP($Q391&amp;$B391,'PNC Exon. &amp; no Exon.'!$A:$AL,'P.N.C. x Comp. x Ramos'!I$66,0)</f>
        <v>0</v>
      </c>
      <c r="J391" s="48">
        <f>VLOOKUP($Q391&amp;$B391,'PNC Exon. &amp; no Exon.'!$A:$AL,'P.N.C. x Comp. x Ramos'!J$66,0)</f>
        <v>0</v>
      </c>
      <c r="K391" s="48">
        <f>VLOOKUP($Q391&amp;$B391,'PNC Exon. &amp; no Exon.'!$A:$AL,'P.N.C. x Comp. x Ramos'!K$66,0)</f>
        <v>0</v>
      </c>
      <c r="L391" s="48">
        <f>VLOOKUP($Q391&amp;$B391,'PNC Exon. &amp; no Exon.'!$A:$AL,'P.N.C. x Comp. x Ramos'!L$66,0)</f>
        <v>0</v>
      </c>
      <c r="M391" s="48">
        <f>VLOOKUP($Q391&amp;$B391,'PNC Exon. &amp; no Exon.'!$A:$AL,'P.N.C. x Comp. x Ramos'!M$66,0)</f>
        <v>0</v>
      </c>
      <c r="N391" s="48">
        <f>VLOOKUP($Q391&amp;$B391,'PNC Exon. &amp; no Exon.'!$A:$AL,'P.N.C. x Comp. x Ramos'!N$66,0)</f>
        <v>0</v>
      </c>
      <c r="O391" s="57">
        <f t="shared" si="34"/>
        <v>0</v>
      </c>
      <c r="Q391" s="137" t="s">
        <v>5</v>
      </c>
    </row>
    <row r="392" spans="1:17" ht="15.95" customHeight="1" x14ac:dyDescent="0.4">
      <c r="A392" s="47">
        <f t="shared" si="32"/>
        <v>1</v>
      </c>
      <c r="B392" s="50" t="s">
        <v>123</v>
      </c>
      <c r="C392" s="76">
        <f t="shared" si="35"/>
        <v>0</v>
      </c>
      <c r="D392" s="48">
        <f>VLOOKUP($Q392&amp;$B392,'PNC Exon. &amp; no Exon.'!$A:$AL,'P.N.C. x Comp. x Ramos'!D$66,0)</f>
        <v>0</v>
      </c>
      <c r="E392" s="48">
        <f>VLOOKUP($Q392&amp;$B392,'PNC Exon. &amp; no Exon.'!$A:$AL,'P.N.C. x Comp. x Ramos'!E$66,0)</f>
        <v>0</v>
      </c>
      <c r="F392" s="48">
        <f>VLOOKUP($Q392&amp;$B392,'PNC Exon. &amp; no Exon.'!$A:$AL,'P.N.C. x Comp. x Ramos'!F$66,0)</f>
        <v>0</v>
      </c>
      <c r="G392" s="48">
        <f>VLOOKUP($Q392&amp;$B392,'PNC Exon. &amp; no Exon.'!$A:$AL,'P.N.C. x Comp. x Ramos'!G$66,0)</f>
        <v>0</v>
      </c>
      <c r="H392" s="48">
        <f>VLOOKUP($Q392&amp;$B392,'PNC Exon. &amp; no Exon.'!$A:$AL,'P.N.C. x Comp. x Ramos'!H$66,0)</f>
        <v>0</v>
      </c>
      <c r="I392" s="48">
        <f>VLOOKUP($Q392&amp;$B392,'PNC Exon. &amp; no Exon.'!$A:$AL,'P.N.C. x Comp. x Ramos'!I$66,0)</f>
        <v>0</v>
      </c>
      <c r="J392" s="48">
        <f>VLOOKUP($Q392&amp;$B392,'PNC Exon. &amp; no Exon.'!$A:$AL,'P.N.C. x Comp. x Ramos'!J$66,0)</f>
        <v>0</v>
      </c>
      <c r="K392" s="48">
        <f>VLOOKUP($Q392&amp;$B392,'PNC Exon. &amp; no Exon.'!$A:$AL,'P.N.C. x Comp. x Ramos'!K$66,0)</f>
        <v>0</v>
      </c>
      <c r="L392" s="48">
        <f>VLOOKUP($Q392&amp;$B392,'PNC Exon. &amp; no Exon.'!$A:$AL,'P.N.C. x Comp. x Ramos'!L$66,0)</f>
        <v>0</v>
      </c>
      <c r="M392" s="48">
        <f>VLOOKUP($Q392&amp;$B392,'PNC Exon. &amp; no Exon.'!$A:$AL,'P.N.C. x Comp. x Ramos'!M$66,0)</f>
        <v>0</v>
      </c>
      <c r="N392" s="48">
        <f>VLOOKUP($Q392&amp;$B392,'PNC Exon. &amp; no Exon.'!$A:$AL,'P.N.C. x Comp. x Ramos'!N$66,0)</f>
        <v>0</v>
      </c>
      <c r="O392" s="57">
        <f t="shared" si="34"/>
        <v>0</v>
      </c>
      <c r="Q392" s="137" t="s">
        <v>5</v>
      </c>
    </row>
    <row r="393" spans="1:17" ht="15.95" customHeight="1" x14ac:dyDescent="0.4">
      <c r="A393" s="47">
        <f t="shared" si="32"/>
        <v>1</v>
      </c>
      <c r="B393" s="51" t="s">
        <v>78</v>
      </c>
      <c r="C393" s="76">
        <f t="shared" si="35"/>
        <v>0</v>
      </c>
      <c r="D393" s="48">
        <f>VLOOKUP($Q393&amp;$B393,'PNC Exon. &amp; no Exon.'!$A:$AL,'P.N.C. x Comp. x Ramos'!D$66,0)</f>
        <v>0</v>
      </c>
      <c r="E393" s="48">
        <f>VLOOKUP($Q393&amp;$B393,'PNC Exon. &amp; no Exon.'!$A:$AL,'P.N.C. x Comp. x Ramos'!E$66,0)</f>
        <v>0</v>
      </c>
      <c r="F393" s="48">
        <f>VLOOKUP($Q393&amp;$B393,'PNC Exon. &amp; no Exon.'!$A:$AL,'P.N.C. x Comp. x Ramos'!F$66,0)</f>
        <v>0</v>
      </c>
      <c r="G393" s="48">
        <f>VLOOKUP($Q393&amp;$B393,'PNC Exon. &amp; no Exon.'!$A:$AL,'P.N.C. x Comp. x Ramos'!G$66,0)</f>
        <v>0</v>
      </c>
      <c r="H393" s="48">
        <f>VLOOKUP($Q393&amp;$B393,'PNC Exon. &amp; no Exon.'!$A:$AL,'P.N.C. x Comp. x Ramos'!H$66,0)</f>
        <v>0</v>
      </c>
      <c r="I393" s="48">
        <f>VLOOKUP($Q393&amp;$B393,'PNC Exon. &amp; no Exon.'!$A:$AL,'P.N.C. x Comp. x Ramos'!I$66,0)</f>
        <v>0</v>
      </c>
      <c r="J393" s="48">
        <f>VLOOKUP($Q393&amp;$B393,'PNC Exon. &amp; no Exon.'!$A:$AL,'P.N.C. x Comp. x Ramos'!J$66,0)</f>
        <v>0</v>
      </c>
      <c r="K393" s="48">
        <f>VLOOKUP($Q393&amp;$B393,'PNC Exon. &amp; no Exon.'!$A:$AL,'P.N.C. x Comp. x Ramos'!K$66,0)</f>
        <v>0</v>
      </c>
      <c r="L393" s="48">
        <f>VLOOKUP($Q393&amp;$B393,'PNC Exon. &amp; no Exon.'!$A:$AL,'P.N.C. x Comp. x Ramos'!L$66,0)</f>
        <v>0</v>
      </c>
      <c r="M393" s="48">
        <f>VLOOKUP($Q393&amp;$B393,'PNC Exon. &amp; no Exon.'!$A:$AL,'P.N.C. x Comp. x Ramos'!M$66,0)</f>
        <v>0</v>
      </c>
      <c r="N393" s="48">
        <f>VLOOKUP($Q393&amp;$B393,'PNC Exon. &amp; no Exon.'!$A:$AL,'P.N.C. x Comp. x Ramos'!N$66,0)</f>
        <v>0</v>
      </c>
      <c r="O393" s="57">
        <f t="shared" si="34"/>
        <v>0</v>
      </c>
      <c r="Q393" s="137" t="s">
        <v>5</v>
      </c>
    </row>
    <row r="394" spans="1:17" ht="15.95" customHeight="1" x14ac:dyDescent="0.4">
      <c r="A394" s="47">
        <f t="shared" si="32"/>
        <v>1</v>
      </c>
      <c r="B394" s="51" t="s">
        <v>124</v>
      </c>
      <c r="C394" s="76">
        <f t="shared" si="35"/>
        <v>0</v>
      </c>
      <c r="D394" s="48">
        <f>VLOOKUP($Q394&amp;$B394,'PNC Exon. &amp; no Exon.'!$A:$AL,'P.N.C. x Comp. x Ramos'!D$66,0)</f>
        <v>0</v>
      </c>
      <c r="E394" s="48">
        <f>VLOOKUP($Q394&amp;$B394,'PNC Exon. &amp; no Exon.'!$A:$AL,'P.N.C. x Comp. x Ramos'!E$66,0)</f>
        <v>0</v>
      </c>
      <c r="F394" s="48">
        <f>VLOOKUP($Q394&amp;$B394,'PNC Exon. &amp; no Exon.'!$A:$AL,'P.N.C. x Comp. x Ramos'!F$66,0)</f>
        <v>0</v>
      </c>
      <c r="G394" s="48">
        <f>VLOOKUP($Q394&amp;$B394,'PNC Exon. &amp; no Exon.'!$A:$AL,'P.N.C. x Comp. x Ramos'!G$66,0)</f>
        <v>0</v>
      </c>
      <c r="H394" s="48">
        <f>VLOOKUP($Q394&amp;$B394,'PNC Exon. &amp; no Exon.'!$A:$AL,'P.N.C. x Comp. x Ramos'!H$66,0)</f>
        <v>0</v>
      </c>
      <c r="I394" s="48">
        <f>VLOOKUP($Q394&amp;$B394,'PNC Exon. &amp; no Exon.'!$A:$AL,'P.N.C. x Comp. x Ramos'!I$66,0)</f>
        <v>0</v>
      </c>
      <c r="J394" s="48">
        <f>VLOOKUP($Q394&amp;$B394,'PNC Exon. &amp; no Exon.'!$A:$AL,'P.N.C. x Comp. x Ramos'!J$66,0)</f>
        <v>0</v>
      </c>
      <c r="K394" s="48">
        <f>VLOOKUP($Q394&amp;$B394,'PNC Exon. &amp; no Exon.'!$A:$AL,'P.N.C. x Comp. x Ramos'!K$66,0)</f>
        <v>0</v>
      </c>
      <c r="L394" s="48">
        <f>VLOOKUP($Q394&amp;$B394,'PNC Exon. &amp; no Exon.'!$A:$AL,'P.N.C. x Comp. x Ramos'!L$66,0)</f>
        <v>0</v>
      </c>
      <c r="M394" s="48">
        <f>VLOOKUP($Q394&amp;$B394,'PNC Exon. &amp; no Exon.'!$A:$AL,'P.N.C. x Comp. x Ramos'!M$66,0)</f>
        <v>0</v>
      </c>
      <c r="N394" s="48">
        <f>VLOOKUP($Q394&amp;$B394,'PNC Exon. &amp; no Exon.'!$A:$AL,'P.N.C. x Comp. x Ramos'!N$66,0)</f>
        <v>0</v>
      </c>
      <c r="O394" s="57">
        <f t="shared" si="34"/>
        <v>0</v>
      </c>
      <c r="Q394" s="137" t="s">
        <v>5</v>
      </c>
    </row>
    <row r="395" spans="1:17" ht="15.95" customHeight="1" x14ac:dyDescent="0.4">
      <c r="A395" s="47">
        <f t="shared" si="32"/>
        <v>1</v>
      </c>
      <c r="B395" s="51" t="s">
        <v>125</v>
      </c>
      <c r="C395" s="76">
        <f t="shared" si="35"/>
        <v>0</v>
      </c>
      <c r="D395" s="48">
        <f>VLOOKUP($Q395&amp;$B395,'PNC Exon. &amp; no Exon.'!$A:$AL,'P.N.C. x Comp. x Ramos'!D$66,0)</f>
        <v>0</v>
      </c>
      <c r="E395" s="48">
        <f>VLOOKUP($Q395&amp;$B395,'PNC Exon. &amp; no Exon.'!$A:$AL,'P.N.C. x Comp. x Ramos'!E$66,0)</f>
        <v>0</v>
      </c>
      <c r="F395" s="48">
        <f>VLOOKUP($Q395&amp;$B395,'PNC Exon. &amp; no Exon.'!$A:$AL,'P.N.C. x Comp. x Ramos'!F$66,0)</f>
        <v>0</v>
      </c>
      <c r="G395" s="48">
        <f>VLOOKUP($Q395&amp;$B395,'PNC Exon. &amp; no Exon.'!$A:$AL,'P.N.C. x Comp. x Ramos'!G$66,0)</f>
        <v>0</v>
      </c>
      <c r="H395" s="48">
        <f>VLOOKUP($Q395&amp;$B395,'PNC Exon. &amp; no Exon.'!$A:$AL,'P.N.C. x Comp. x Ramos'!H$66,0)</f>
        <v>0</v>
      </c>
      <c r="I395" s="48">
        <f>VLOOKUP($Q395&amp;$B395,'PNC Exon. &amp; no Exon.'!$A:$AL,'P.N.C. x Comp. x Ramos'!I$66,0)</f>
        <v>0</v>
      </c>
      <c r="J395" s="48">
        <f>VLOOKUP($Q395&amp;$B395,'PNC Exon. &amp; no Exon.'!$A:$AL,'P.N.C. x Comp. x Ramos'!J$66,0)</f>
        <v>0</v>
      </c>
      <c r="K395" s="48">
        <f>VLOOKUP($Q395&amp;$B395,'PNC Exon. &amp; no Exon.'!$A:$AL,'P.N.C. x Comp. x Ramos'!K$66,0)</f>
        <v>0</v>
      </c>
      <c r="L395" s="48">
        <f>VLOOKUP($Q395&amp;$B395,'PNC Exon. &amp; no Exon.'!$A:$AL,'P.N.C. x Comp. x Ramos'!L$66,0)</f>
        <v>0</v>
      </c>
      <c r="M395" s="48">
        <f>VLOOKUP($Q395&amp;$B395,'PNC Exon. &amp; no Exon.'!$A:$AL,'P.N.C. x Comp. x Ramos'!M$66,0)</f>
        <v>0</v>
      </c>
      <c r="N395" s="48">
        <f>VLOOKUP($Q395&amp;$B395,'PNC Exon. &amp; no Exon.'!$A:$AL,'P.N.C. x Comp. x Ramos'!N$66,0)</f>
        <v>0</v>
      </c>
      <c r="O395" s="57">
        <f t="shared" si="34"/>
        <v>0</v>
      </c>
      <c r="Q395" s="137" t="s">
        <v>5</v>
      </c>
    </row>
    <row r="396" spans="1:17" ht="15.95" customHeight="1" x14ac:dyDescent="0.4">
      <c r="A396" s="47">
        <f t="shared" si="32"/>
        <v>1</v>
      </c>
      <c r="B396" s="51" t="s">
        <v>126</v>
      </c>
      <c r="C396" s="76">
        <f t="shared" si="35"/>
        <v>0</v>
      </c>
      <c r="D396" s="48">
        <f>VLOOKUP($Q396&amp;$B396,'PNC Exon. &amp; no Exon.'!$A:$AL,'P.N.C. x Comp. x Ramos'!D$66,0)</f>
        <v>0</v>
      </c>
      <c r="E396" s="48">
        <f>VLOOKUP($Q396&amp;$B396,'PNC Exon. &amp; no Exon.'!$A:$AL,'P.N.C. x Comp. x Ramos'!E$66,0)</f>
        <v>0</v>
      </c>
      <c r="F396" s="48">
        <f>VLOOKUP($Q396&amp;$B396,'PNC Exon. &amp; no Exon.'!$A:$AL,'P.N.C. x Comp. x Ramos'!F$66,0)</f>
        <v>0</v>
      </c>
      <c r="G396" s="48">
        <f>VLOOKUP($Q396&amp;$B396,'PNC Exon. &amp; no Exon.'!$A:$AL,'P.N.C. x Comp. x Ramos'!G$66,0)</f>
        <v>0</v>
      </c>
      <c r="H396" s="48">
        <f>VLOOKUP($Q396&amp;$B396,'PNC Exon. &amp; no Exon.'!$A:$AL,'P.N.C. x Comp. x Ramos'!H$66,0)</f>
        <v>0</v>
      </c>
      <c r="I396" s="48">
        <f>VLOOKUP($Q396&amp;$B396,'PNC Exon. &amp; no Exon.'!$A:$AL,'P.N.C. x Comp. x Ramos'!I$66,0)</f>
        <v>0</v>
      </c>
      <c r="J396" s="48">
        <f>VLOOKUP($Q396&amp;$B396,'PNC Exon. &amp; no Exon.'!$A:$AL,'P.N.C. x Comp. x Ramos'!J$66,0)</f>
        <v>0</v>
      </c>
      <c r="K396" s="48">
        <f>VLOOKUP($Q396&amp;$B396,'PNC Exon. &amp; no Exon.'!$A:$AL,'P.N.C. x Comp. x Ramos'!K$66,0)</f>
        <v>0</v>
      </c>
      <c r="L396" s="48">
        <f>VLOOKUP($Q396&amp;$B396,'PNC Exon. &amp; no Exon.'!$A:$AL,'P.N.C. x Comp. x Ramos'!L$66,0)</f>
        <v>0</v>
      </c>
      <c r="M396" s="48">
        <f>VLOOKUP($Q396&amp;$B396,'PNC Exon. &amp; no Exon.'!$A:$AL,'P.N.C. x Comp. x Ramos'!M$66,0)</f>
        <v>0</v>
      </c>
      <c r="N396" s="48">
        <f>VLOOKUP($Q396&amp;$B396,'PNC Exon. &amp; no Exon.'!$A:$AL,'P.N.C. x Comp. x Ramos'!N$66,0)</f>
        <v>0</v>
      </c>
      <c r="O396" s="57">
        <f t="shared" si="34"/>
        <v>0</v>
      </c>
      <c r="Q396" s="137" t="s">
        <v>5</v>
      </c>
    </row>
    <row r="397" spans="1:17" ht="15.95" customHeight="1" x14ac:dyDescent="0.4">
      <c r="A397" s="47">
        <f t="shared" si="32"/>
        <v>1</v>
      </c>
      <c r="B397" s="51" t="s">
        <v>127</v>
      </c>
      <c r="C397" s="76">
        <f t="shared" si="35"/>
        <v>0</v>
      </c>
      <c r="D397" s="48">
        <f>VLOOKUP($Q397&amp;$B397,'PNC Exon. &amp; no Exon.'!$A:$AL,'P.N.C. x Comp. x Ramos'!D$66,0)</f>
        <v>0</v>
      </c>
      <c r="E397" s="48">
        <f>VLOOKUP($Q397&amp;$B397,'PNC Exon. &amp; no Exon.'!$A:$AL,'P.N.C. x Comp. x Ramos'!E$66,0)</f>
        <v>0</v>
      </c>
      <c r="F397" s="48">
        <f>VLOOKUP($Q397&amp;$B397,'PNC Exon. &amp; no Exon.'!$A:$AL,'P.N.C. x Comp. x Ramos'!F$66,0)</f>
        <v>0</v>
      </c>
      <c r="G397" s="48">
        <f>VLOOKUP($Q397&amp;$B397,'PNC Exon. &amp; no Exon.'!$A:$AL,'P.N.C. x Comp. x Ramos'!G$66,0)</f>
        <v>0</v>
      </c>
      <c r="H397" s="48">
        <f>VLOOKUP($Q397&amp;$B397,'PNC Exon. &amp; no Exon.'!$A:$AL,'P.N.C. x Comp. x Ramos'!H$66,0)</f>
        <v>0</v>
      </c>
      <c r="I397" s="48">
        <f>VLOOKUP($Q397&amp;$B397,'PNC Exon. &amp; no Exon.'!$A:$AL,'P.N.C. x Comp. x Ramos'!I$66,0)</f>
        <v>0</v>
      </c>
      <c r="J397" s="48">
        <f>VLOOKUP($Q397&amp;$B397,'PNC Exon. &amp; no Exon.'!$A:$AL,'P.N.C. x Comp. x Ramos'!J$66,0)</f>
        <v>0</v>
      </c>
      <c r="K397" s="48">
        <f>VLOOKUP($Q397&amp;$B397,'PNC Exon. &amp; no Exon.'!$A:$AL,'P.N.C. x Comp. x Ramos'!K$66,0)</f>
        <v>0</v>
      </c>
      <c r="L397" s="48">
        <f>VLOOKUP($Q397&amp;$B397,'PNC Exon. &amp; no Exon.'!$A:$AL,'P.N.C. x Comp. x Ramos'!L$66,0)</f>
        <v>0</v>
      </c>
      <c r="M397" s="48">
        <f>VLOOKUP($Q397&amp;$B397,'PNC Exon. &amp; no Exon.'!$A:$AL,'P.N.C. x Comp. x Ramos'!M$66,0)</f>
        <v>0</v>
      </c>
      <c r="N397" s="48">
        <f>VLOOKUP($Q397&amp;$B397,'PNC Exon. &amp; no Exon.'!$A:$AL,'P.N.C. x Comp. x Ramos'!N$66,0)</f>
        <v>0</v>
      </c>
      <c r="O397" s="57">
        <f t="shared" si="34"/>
        <v>0</v>
      </c>
      <c r="Q397" s="137" t="s">
        <v>5</v>
      </c>
    </row>
    <row r="398" spans="1:17" ht="15.95" customHeight="1" x14ac:dyDescent="0.4">
      <c r="A398" s="47">
        <f t="shared" si="32"/>
        <v>1</v>
      </c>
      <c r="B398" s="51" t="s">
        <v>109</v>
      </c>
      <c r="C398" s="76">
        <f t="shared" si="35"/>
        <v>0</v>
      </c>
      <c r="D398" s="48">
        <f>VLOOKUP($Q398&amp;$B398,'PNC Exon. &amp; no Exon.'!$A:$AL,'P.N.C. x Comp. x Ramos'!D$66,0)</f>
        <v>0</v>
      </c>
      <c r="E398" s="48">
        <f>VLOOKUP($Q398&amp;$B398,'PNC Exon. &amp; no Exon.'!$A:$AL,'P.N.C. x Comp. x Ramos'!E$66,0)</f>
        <v>0</v>
      </c>
      <c r="F398" s="48">
        <f>VLOOKUP($Q398&amp;$B398,'PNC Exon. &amp; no Exon.'!$A:$AL,'P.N.C. x Comp. x Ramos'!F$66,0)</f>
        <v>0</v>
      </c>
      <c r="G398" s="48">
        <f>VLOOKUP($Q398&amp;$B398,'PNC Exon. &amp; no Exon.'!$A:$AL,'P.N.C. x Comp. x Ramos'!G$66,0)</f>
        <v>0</v>
      </c>
      <c r="H398" s="48">
        <f>VLOOKUP($Q398&amp;$B398,'PNC Exon. &amp; no Exon.'!$A:$AL,'P.N.C. x Comp. x Ramos'!H$66,0)</f>
        <v>0</v>
      </c>
      <c r="I398" s="48">
        <f>VLOOKUP($Q398&amp;$B398,'PNC Exon. &amp; no Exon.'!$A:$AL,'P.N.C. x Comp. x Ramos'!I$66,0)</f>
        <v>0</v>
      </c>
      <c r="J398" s="48">
        <f>VLOOKUP($Q398&amp;$B398,'PNC Exon. &amp; no Exon.'!$A:$AL,'P.N.C. x Comp. x Ramos'!J$66,0)</f>
        <v>0</v>
      </c>
      <c r="K398" s="48">
        <f>VLOOKUP($Q398&amp;$B398,'PNC Exon. &amp; no Exon.'!$A:$AL,'P.N.C. x Comp. x Ramos'!K$66,0)</f>
        <v>0</v>
      </c>
      <c r="L398" s="48">
        <f>VLOOKUP($Q398&amp;$B398,'PNC Exon. &amp; no Exon.'!$A:$AL,'P.N.C. x Comp. x Ramos'!L$66,0)</f>
        <v>0</v>
      </c>
      <c r="M398" s="48">
        <f>VLOOKUP($Q398&amp;$B398,'PNC Exon. &amp; no Exon.'!$A:$AL,'P.N.C. x Comp. x Ramos'!M$66,0)</f>
        <v>0</v>
      </c>
      <c r="N398" s="48">
        <f>VLOOKUP($Q398&amp;$B398,'PNC Exon. &amp; no Exon.'!$A:$AL,'P.N.C. x Comp. x Ramos'!N$66,0)</f>
        <v>0</v>
      </c>
      <c r="O398" s="57">
        <f t="shared" si="34"/>
        <v>0</v>
      </c>
      <c r="Q398" s="137" t="s">
        <v>5</v>
      </c>
    </row>
    <row r="399" spans="1:17" ht="15.95" customHeight="1" x14ac:dyDescent="0.4">
      <c r="A399" s="47">
        <f t="shared" si="32"/>
        <v>1</v>
      </c>
      <c r="B399" s="51" t="s">
        <v>79</v>
      </c>
      <c r="C399" s="76">
        <f t="shared" si="35"/>
        <v>0</v>
      </c>
      <c r="D399" s="48">
        <f>VLOOKUP($Q399&amp;$B399,'PNC Exon. &amp; no Exon.'!$A:$AL,'P.N.C. x Comp. x Ramos'!D$66,0)</f>
        <v>0</v>
      </c>
      <c r="E399" s="48">
        <f>VLOOKUP($Q399&amp;$B399,'PNC Exon. &amp; no Exon.'!$A:$AL,'P.N.C. x Comp. x Ramos'!E$66,0)</f>
        <v>0</v>
      </c>
      <c r="F399" s="48">
        <f>VLOOKUP($Q399&amp;$B399,'PNC Exon. &amp; no Exon.'!$A:$AL,'P.N.C. x Comp. x Ramos'!F$66,0)</f>
        <v>0</v>
      </c>
      <c r="G399" s="48">
        <f>VLOOKUP($Q399&amp;$B399,'PNC Exon. &amp; no Exon.'!$A:$AL,'P.N.C. x Comp. x Ramos'!G$66,0)</f>
        <v>0</v>
      </c>
      <c r="H399" s="48">
        <f>VLOOKUP($Q399&amp;$B399,'PNC Exon. &amp; no Exon.'!$A:$AL,'P.N.C. x Comp. x Ramos'!H$66,0)</f>
        <v>0</v>
      </c>
      <c r="I399" s="48">
        <f>VLOOKUP($Q399&amp;$B399,'PNC Exon. &amp; no Exon.'!$A:$AL,'P.N.C. x Comp. x Ramos'!I$66,0)</f>
        <v>0</v>
      </c>
      <c r="J399" s="48">
        <f>VLOOKUP($Q399&amp;$B399,'PNC Exon. &amp; no Exon.'!$A:$AL,'P.N.C. x Comp. x Ramos'!J$66,0)</f>
        <v>0</v>
      </c>
      <c r="K399" s="48">
        <f>VLOOKUP($Q399&amp;$B399,'PNC Exon. &amp; no Exon.'!$A:$AL,'P.N.C. x Comp. x Ramos'!K$66,0)</f>
        <v>0</v>
      </c>
      <c r="L399" s="48">
        <f>VLOOKUP($Q399&amp;$B399,'PNC Exon. &amp; no Exon.'!$A:$AL,'P.N.C. x Comp. x Ramos'!L$66,0)</f>
        <v>0</v>
      </c>
      <c r="M399" s="48">
        <f>VLOOKUP($Q399&amp;$B399,'PNC Exon. &amp; no Exon.'!$A:$AL,'P.N.C. x Comp. x Ramos'!M$66,0)</f>
        <v>0</v>
      </c>
      <c r="N399" s="48">
        <f>VLOOKUP($Q399&amp;$B399,'PNC Exon. &amp; no Exon.'!$A:$AL,'P.N.C. x Comp. x Ramos'!N$66,0)</f>
        <v>0</v>
      </c>
      <c r="O399" s="57">
        <f t="shared" si="34"/>
        <v>0</v>
      </c>
      <c r="Q399" s="137" t="s">
        <v>5</v>
      </c>
    </row>
    <row r="400" spans="1:17" ht="15.95" customHeight="1" x14ac:dyDescent="0.4">
      <c r="A400" s="47">
        <f t="shared" si="32"/>
        <v>1</v>
      </c>
      <c r="B400" s="51" t="s">
        <v>128</v>
      </c>
      <c r="C400" s="76">
        <f t="shared" si="35"/>
        <v>0</v>
      </c>
      <c r="D400" s="48">
        <f>VLOOKUP($Q400&amp;$B400,'PNC Exon. &amp; no Exon.'!$A:$AL,'P.N.C. x Comp. x Ramos'!D$66,0)</f>
        <v>0</v>
      </c>
      <c r="E400" s="48">
        <f>VLOOKUP($Q400&amp;$B400,'PNC Exon. &amp; no Exon.'!$A:$AL,'P.N.C. x Comp. x Ramos'!E$66,0)</f>
        <v>0</v>
      </c>
      <c r="F400" s="48">
        <f>VLOOKUP($Q400&amp;$B400,'PNC Exon. &amp; no Exon.'!$A:$AL,'P.N.C. x Comp. x Ramos'!F$66,0)</f>
        <v>0</v>
      </c>
      <c r="G400" s="48">
        <f>VLOOKUP($Q400&amp;$B400,'PNC Exon. &amp; no Exon.'!$A:$AL,'P.N.C. x Comp. x Ramos'!G$66,0)</f>
        <v>0</v>
      </c>
      <c r="H400" s="48">
        <f>VLOOKUP($Q400&amp;$B400,'PNC Exon. &amp; no Exon.'!$A:$AL,'P.N.C. x Comp. x Ramos'!H$66,0)</f>
        <v>0</v>
      </c>
      <c r="I400" s="48">
        <f>VLOOKUP($Q400&amp;$B400,'PNC Exon. &amp; no Exon.'!$A:$AL,'P.N.C. x Comp. x Ramos'!I$66,0)</f>
        <v>0</v>
      </c>
      <c r="J400" s="48">
        <f>VLOOKUP($Q400&amp;$B400,'PNC Exon. &amp; no Exon.'!$A:$AL,'P.N.C. x Comp. x Ramos'!J$66,0)</f>
        <v>0</v>
      </c>
      <c r="K400" s="48">
        <f>VLOOKUP($Q400&amp;$B400,'PNC Exon. &amp; no Exon.'!$A:$AL,'P.N.C. x Comp. x Ramos'!K$66,0)</f>
        <v>0</v>
      </c>
      <c r="L400" s="48">
        <f>VLOOKUP($Q400&amp;$B400,'PNC Exon. &amp; no Exon.'!$A:$AL,'P.N.C. x Comp. x Ramos'!L$66,0)</f>
        <v>0</v>
      </c>
      <c r="M400" s="48">
        <f>VLOOKUP($Q400&amp;$B400,'PNC Exon. &amp; no Exon.'!$A:$AL,'P.N.C. x Comp. x Ramos'!M$66,0)</f>
        <v>0</v>
      </c>
      <c r="N400" s="48">
        <f>VLOOKUP($Q400&amp;$B400,'PNC Exon. &amp; no Exon.'!$A:$AL,'P.N.C. x Comp. x Ramos'!N$66,0)</f>
        <v>0</v>
      </c>
      <c r="O400" s="57">
        <f t="shared" si="34"/>
        <v>0</v>
      </c>
      <c r="Q400" s="137" t="s">
        <v>5</v>
      </c>
    </row>
    <row r="401" spans="1:17" ht="15.95" customHeight="1" x14ac:dyDescent="0.4">
      <c r="A401" s="47">
        <f t="shared" si="32"/>
        <v>1</v>
      </c>
      <c r="B401" s="51" t="s">
        <v>129</v>
      </c>
      <c r="C401" s="76">
        <f t="shared" si="35"/>
        <v>0</v>
      </c>
      <c r="D401" s="48">
        <f>VLOOKUP($Q401&amp;$B401,'PNC Exon. &amp; no Exon.'!$A:$AL,'P.N.C. x Comp. x Ramos'!D$66,0)</f>
        <v>0</v>
      </c>
      <c r="E401" s="48">
        <f>VLOOKUP($Q401&amp;$B401,'PNC Exon. &amp; no Exon.'!$A:$AL,'P.N.C. x Comp. x Ramos'!E$66,0)</f>
        <v>0</v>
      </c>
      <c r="F401" s="48">
        <f>VLOOKUP($Q401&amp;$B401,'PNC Exon. &amp; no Exon.'!$A:$AL,'P.N.C. x Comp. x Ramos'!F$66,0)</f>
        <v>0</v>
      </c>
      <c r="G401" s="48">
        <f>VLOOKUP($Q401&amp;$B401,'PNC Exon. &amp; no Exon.'!$A:$AL,'P.N.C. x Comp. x Ramos'!G$66,0)</f>
        <v>0</v>
      </c>
      <c r="H401" s="48">
        <f>VLOOKUP($Q401&amp;$B401,'PNC Exon. &amp; no Exon.'!$A:$AL,'P.N.C. x Comp. x Ramos'!H$66,0)</f>
        <v>0</v>
      </c>
      <c r="I401" s="48">
        <f>VLOOKUP($Q401&amp;$B401,'PNC Exon. &amp; no Exon.'!$A:$AL,'P.N.C. x Comp. x Ramos'!I$66,0)</f>
        <v>0</v>
      </c>
      <c r="J401" s="48">
        <f>VLOOKUP($Q401&amp;$B401,'PNC Exon. &amp; no Exon.'!$A:$AL,'P.N.C. x Comp. x Ramos'!J$66,0)</f>
        <v>0</v>
      </c>
      <c r="K401" s="48">
        <f>VLOOKUP($Q401&amp;$B401,'PNC Exon. &amp; no Exon.'!$A:$AL,'P.N.C. x Comp. x Ramos'!K$66,0)</f>
        <v>0</v>
      </c>
      <c r="L401" s="48">
        <f>VLOOKUP($Q401&amp;$B401,'PNC Exon. &amp; no Exon.'!$A:$AL,'P.N.C. x Comp. x Ramos'!L$66,0)</f>
        <v>0</v>
      </c>
      <c r="M401" s="48">
        <f>VLOOKUP($Q401&amp;$B401,'PNC Exon. &amp; no Exon.'!$A:$AL,'P.N.C. x Comp. x Ramos'!M$66,0)</f>
        <v>0</v>
      </c>
      <c r="N401" s="48">
        <f>VLOOKUP($Q401&amp;$B401,'PNC Exon. &amp; no Exon.'!$A:$AL,'P.N.C. x Comp. x Ramos'!N$66,0)</f>
        <v>0</v>
      </c>
      <c r="O401" s="57">
        <f t="shared" si="34"/>
        <v>0</v>
      </c>
      <c r="Q401" s="137" t="s">
        <v>5</v>
      </c>
    </row>
    <row r="402" spans="1:17" ht="15.95" customHeight="1" x14ac:dyDescent="0.4">
      <c r="A402" s="47">
        <f t="shared" si="32"/>
        <v>1</v>
      </c>
      <c r="B402" s="51" t="s">
        <v>130</v>
      </c>
      <c r="C402" s="76">
        <f t="shared" si="35"/>
        <v>0</v>
      </c>
      <c r="D402" s="48">
        <f>VLOOKUP($Q402&amp;$B402,'PNC Exon. &amp; no Exon.'!$A:$AL,'P.N.C. x Comp. x Ramos'!D$66,0)</f>
        <v>0</v>
      </c>
      <c r="E402" s="48">
        <f>VLOOKUP($Q402&amp;$B402,'PNC Exon. &amp; no Exon.'!$A:$AL,'P.N.C. x Comp. x Ramos'!E$66,0)</f>
        <v>0</v>
      </c>
      <c r="F402" s="48">
        <f>VLOOKUP($Q402&amp;$B402,'PNC Exon. &amp; no Exon.'!$A:$AL,'P.N.C. x Comp. x Ramos'!F$66,0)</f>
        <v>0</v>
      </c>
      <c r="G402" s="48">
        <f>VLOOKUP($Q402&amp;$B402,'PNC Exon. &amp; no Exon.'!$A:$AL,'P.N.C. x Comp. x Ramos'!G$66,0)</f>
        <v>0</v>
      </c>
      <c r="H402" s="48">
        <f>VLOOKUP($Q402&amp;$B402,'PNC Exon. &amp; no Exon.'!$A:$AL,'P.N.C. x Comp. x Ramos'!H$66,0)</f>
        <v>0</v>
      </c>
      <c r="I402" s="48">
        <f>VLOOKUP($Q402&amp;$B402,'PNC Exon. &amp; no Exon.'!$A:$AL,'P.N.C. x Comp. x Ramos'!I$66,0)</f>
        <v>0</v>
      </c>
      <c r="J402" s="48">
        <f>VLOOKUP($Q402&amp;$B402,'PNC Exon. &amp; no Exon.'!$A:$AL,'P.N.C. x Comp. x Ramos'!J$66,0)</f>
        <v>0</v>
      </c>
      <c r="K402" s="48">
        <f>VLOOKUP($Q402&amp;$B402,'PNC Exon. &amp; no Exon.'!$A:$AL,'P.N.C. x Comp. x Ramos'!K$66,0)</f>
        <v>0</v>
      </c>
      <c r="L402" s="48">
        <f>VLOOKUP($Q402&amp;$B402,'PNC Exon. &amp; no Exon.'!$A:$AL,'P.N.C. x Comp. x Ramos'!L$66,0)</f>
        <v>0</v>
      </c>
      <c r="M402" s="48">
        <f>VLOOKUP($Q402&amp;$B402,'PNC Exon. &amp; no Exon.'!$A:$AL,'P.N.C. x Comp. x Ramos'!M$66,0)</f>
        <v>0</v>
      </c>
      <c r="N402" s="48">
        <f>VLOOKUP($Q402&amp;$B402,'PNC Exon. &amp; no Exon.'!$A:$AL,'P.N.C. x Comp. x Ramos'!N$66,0)</f>
        <v>0</v>
      </c>
      <c r="O402" s="57">
        <f t="shared" si="34"/>
        <v>0</v>
      </c>
      <c r="Q402" s="137" t="s">
        <v>5</v>
      </c>
    </row>
    <row r="403" spans="1:17" ht="15.95" customHeight="1" x14ac:dyDescent="0.4">
      <c r="A403" s="47">
        <f t="shared" si="32"/>
        <v>1</v>
      </c>
      <c r="B403" s="51" t="s">
        <v>131</v>
      </c>
      <c r="C403" s="76">
        <f t="shared" si="35"/>
        <v>0</v>
      </c>
      <c r="D403" s="48">
        <f>VLOOKUP($Q403&amp;$B403,'PNC Exon. &amp; no Exon.'!$A:$AL,'P.N.C. x Comp. x Ramos'!D$66,0)</f>
        <v>0</v>
      </c>
      <c r="E403" s="48">
        <f>VLOOKUP($Q403&amp;$B403,'PNC Exon. &amp; no Exon.'!$A:$AL,'P.N.C. x Comp. x Ramos'!E$66,0)</f>
        <v>0</v>
      </c>
      <c r="F403" s="48">
        <f>VLOOKUP($Q403&amp;$B403,'PNC Exon. &amp; no Exon.'!$A:$AL,'P.N.C. x Comp. x Ramos'!F$66,0)</f>
        <v>0</v>
      </c>
      <c r="G403" s="48">
        <f>VLOOKUP($Q403&amp;$B403,'PNC Exon. &amp; no Exon.'!$A:$AL,'P.N.C. x Comp. x Ramos'!G$66,0)</f>
        <v>0</v>
      </c>
      <c r="H403" s="48">
        <f>VLOOKUP($Q403&amp;$B403,'PNC Exon. &amp; no Exon.'!$A:$AL,'P.N.C. x Comp. x Ramos'!H$66,0)</f>
        <v>0</v>
      </c>
      <c r="I403" s="48">
        <f>VLOOKUP($Q403&amp;$B403,'PNC Exon. &amp; no Exon.'!$A:$AL,'P.N.C. x Comp. x Ramos'!I$66,0)</f>
        <v>0</v>
      </c>
      <c r="J403" s="48">
        <f>VLOOKUP($Q403&amp;$B403,'PNC Exon. &amp; no Exon.'!$A:$AL,'P.N.C. x Comp. x Ramos'!J$66,0)</f>
        <v>0</v>
      </c>
      <c r="K403" s="48">
        <f>VLOOKUP($Q403&amp;$B403,'PNC Exon. &amp; no Exon.'!$A:$AL,'P.N.C. x Comp. x Ramos'!K$66,0)</f>
        <v>0</v>
      </c>
      <c r="L403" s="48">
        <f>VLOOKUP($Q403&amp;$B403,'PNC Exon. &amp; no Exon.'!$A:$AL,'P.N.C. x Comp. x Ramos'!L$66,0)</f>
        <v>0</v>
      </c>
      <c r="M403" s="48">
        <f>VLOOKUP($Q403&amp;$B403,'PNC Exon. &amp; no Exon.'!$A:$AL,'P.N.C. x Comp. x Ramos'!M$66,0)</f>
        <v>0</v>
      </c>
      <c r="N403" s="48">
        <f>VLOOKUP($Q403&amp;$B403,'PNC Exon. &amp; no Exon.'!$A:$AL,'P.N.C. x Comp. x Ramos'!N$66,0)</f>
        <v>0</v>
      </c>
      <c r="O403" s="57">
        <f t="shared" si="34"/>
        <v>0</v>
      </c>
      <c r="Q403" s="137" t="s">
        <v>5</v>
      </c>
    </row>
    <row r="404" spans="1:17" x14ac:dyDescent="0.4">
      <c r="A404" s="70" t="s">
        <v>172</v>
      </c>
      <c r="B404" s="3"/>
    </row>
    <row r="425" spans="1:17" ht="20" x14ac:dyDescent="0.6">
      <c r="A425" s="170" t="s">
        <v>42</v>
      </c>
      <c r="B425" s="170"/>
      <c r="C425" s="170"/>
      <c r="D425" s="170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</row>
    <row r="426" spans="1:17" ht="12.75" customHeight="1" x14ac:dyDescent="0.4">
      <c r="A426" s="169" t="s">
        <v>56</v>
      </c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9"/>
      <c r="N426" s="169"/>
      <c r="O426" s="169"/>
    </row>
    <row r="427" spans="1:17" ht="12.75" customHeight="1" x14ac:dyDescent="0.4">
      <c r="A427" s="171" t="s">
        <v>139</v>
      </c>
      <c r="B427" s="172"/>
      <c r="C427" s="172"/>
      <c r="D427" s="172"/>
      <c r="E427" s="172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</row>
    <row r="428" spans="1:17" ht="12.75" customHeight="1" x14ac:dyDescent="0.4">
      <c r="A428" s="169" t="s">
        <v>91</v>
      </c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  <c r="O428" s="169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109" t="s">
        <v>32</v>
      </c>
      <c r="B430" s="69" t="s">
        <v>88</v>
      </c>
      <c r="C430" s="109" t="s">
        <v>0</v>
      </c>
      <c r="D430" s="109" t="s">
        <v>43</v>
      </c>
      <c r="E430" s="109" t="s">
        <v>13</v>
      </c>
      <c r="F430" s="109" t="s">
        <v>44</v>
      </c>
      <c r="G430" s="109" t="s">
        <v>15</v>
      </c>
      <c r="H430" s="109" t="s">
        <v>45</v>
      </c>
      <c r="I430" s="109" t="s">
        <v>90</v>
      </c>
      <c r="J430" s="109" t="s">
        <v>46</v>
      </c>
      <c r="K430" s="109" t="s">
        <v>36</v>
      </c>
      <c r="L430" s="109" t="s">
        <v>47</v>
      </c>
      <c r="M430" s="109" t="s">
        <v>48</v>
      </c>
      <c r="N430" s="109" t="s">
        <v>49</v>
      </c>
      <c r="O430" s="109" t="s">
        <v>61</v>
      </c>
    </row>
    <row r="431" spans="1:17" ht="15.95" customHeight="1" x14ac:dyDescent="0.4">
      <c r="A431" s="66"/>
      <c r="B431" s="66" t="s">
        <v>21</v>
      </c>
      <c r="C431" s="76">
        <f t="shared" ref="C431:N431" si="36">SUM(C432:C464)</f>
        <v>0</v>
      </c>
      <c r="D431" s="75">
        <f t="shared" si="36"/>
        <v>0</v>
      </c>
      <c r="E431" s="75">
        <f t="shared" si="36"/>
        <v>0</v>
      </c>
      <c r="F431" s="75">
        <f t="shared" si="36"/>
        <v>0</v>
      </c>
      <c r="G431" s="75">
        <f t="shared" si="36"/>
        <v>0</v>
      </c>
      <c r="H431" s="75">
        <f t="shared" si="36"/>
        <v>0</v>
      </c>
      <c r="I431" s="75">
        <f t="shared" si="36"/>
        <v>0</v>
      </c>
      <c r="J431" s="75">
        <f t="shared" si="36"/>
        <v>0</v>
      </c>
      <c r="K431" s="75">
        <f t="shared" si="36"/>
        <v>0</v>
      </c>
      <c r="L431" s="75">
        <f t="shared" si="36"/>
        <v>0</v>
      </c>
      <c r="M431" s="75">
        <f t="shared" si="36"/>
        <v>0</v>
      </c>
      <c r="N431" s="75">
        <f t="shared" si="36"/>
        <v>0</v>
      </c>
      <c r="O431" s="60">
        <f>SUM(O432:O464,0)</f>
        <v>0</v>
      </c>
      <c r="Q431" s="137" t="s">
        <v>6</v>
      </c>
    </row>
    <row r="432" spans="1:17" ht="15.95" customHeight="1" x14ac:dyDescent="0.4">
      <c r="A432" s="47">
        <f t="shared" ref="A432:A464" si="37">RANK(C432,$C$432:$C$464,0)</f>
        <v>1</v>
      </c>
      <c r="B432" s="87" t="s">
        <v>84</v>
      </c>
      <c r="C432" s="76">
        <f t="shared" ref="C432" si="38">SUM(D432:N432)</f>
        <v>0</v>
      </c>
      <c r="D432" s="48">
        <f>VLOOKUP($Q432&amp;$B432,'PNC Exon. &amp; no Exon.'!$A:$AL,'P.N.C. x Comp. x Ramos'!D$66,0)</f>
        <v>0</v>
      </c>
      <c r="E432" s="48">
        <f>VLOOKUP($Q432&amp;$B432,'PNC Exon. &amp; no Exon.'!$A:$AL,'P.N.C. x Comp. x Ramos'!E$66,0)</f>
        <v>0</v>
      </c>
      <c r="F432" s="48">
        <f>VLOOKUP($Q432&amp;$B432,'PNC Exon. &amp; no Exon.'!$A:$AL,'P.N.C. x Comp. x Ramos'!F$66,0)</f>
        <v>0</v>
      </c>
      <c r="G432" s="48">
        <f>VLOOKUP($Q432&amp;$B432,'PNC Exon. &amp; no Exon.'!$A:$AL,'P.N.C. x Comp. x Ramos'!G$66,0)</f>
        <v>0</v>
      </c>
      <c r="H432" s="48">
        <f>VLOOKUP($Q432&amp;$B432,'PNC Exon. &amp; no Exon.'!$A:$AL,'P.N.C. x Comp. x Ramos'!H$66,0)</f>
        <v>0</v>
      </c>
      <c r="I432" s="48">
        <f>VLOOKUP($Q432&amp;$B432,'PNC Exon. &amp; no Exon.'!$A:$AL,'P.N.C. x Comp. x Ramos'!I$66,0)</f>
        <v>0</v>
      </c>
      <c r="J432" s="48">
        <f>VLOOKUP($Q432&amp;$B432,'PNC Exon. &amp; no Exon.'!$A:$AL,'P.N.C. x Comp. x Ramos'!J$66,0)</f>
        <v>0</v>
      </c>
      <c r="K432" s="48">
        <f>VLOOKUP($Q432&amp;$B432,'PNC Exon. &amp; no Exon.'!$A:$AL,'P.N.C. x Comp. x Ramos'!K$66,0)</f>
        <v>0</v>
      </c>
      <c r="L432" s="48">
        <f>VLOOKUP($Q432&amp;$B432,'PNC Exon. &amp; no Exon.'!$A:$AL,'P.N.C. x Comp. x Ramos'!L$66,0)</f>
        <v>0</v>
      </c>
      <c r="M432" s="48">
        <f>VLOOKUP($Q432&amp;$B432,'PNC Exon. &amp; no Exon.'!$A:$AL,'P.N.C. x Comp. x Ramos'!M$66,0)</f>
        <v>0</v>
      </c>
      <c r="N432" s="48">
        <f>VLOOKUP($Q432&amp;$B432,'PNC Exon. &amp; no Exon.'!$A:$AL,'P.N.C. x Comp. x Ramos'!N$66,0)</f>
        <v>0</v>
      </c>
      <c r="O432" s="57">
        <f t="shared" ref="O432:O464" si="39">IFERROR(C432/$C$431*100,0)</f>
        <v>0</v>
      </c>
      <c r="Q432" s="137" t="s">
        <v>6</v>
      </c>
    </row>
    <row r="433" spans="1:17" ht="15.95" customHeight="1" x14ac:dyDescent="0.4">
      <c r="A433" s="47">
        <f t="shared" si="37"/>
        <v>1</v>
      </c>
      <c r="B433" s="51" t="s">
        <v>92</v>
      </c>
      <c r="C433" s="76">
        <f t="shared" ref="C433:C464" si="40">SUM(D433:N433)</f>
        <v>0</v>
      </c>
      <c r="D433" s="48">
        <f>VLOOKUP($Q433&amp;$B433,'PNC Exon. &amp; no Exon.'!$A:$AL,'P.N.C. x Comp. x Ramos'!D$66,0)</f>
        <v>0</v>
      </c>
      <c r="E433" s="48">
        <f>VLOOKUP($Q433&amp;$B433,'PNC Exon. &amp; no Exon.'!$A:$AL,'P.N.C. x Comp. x Ramos'!E$66,0)</f>
        <v>0</v>
      </c>
      <c r="F433" s="48">
        <f>VLOOKUP($Q433&amp;$B433,'PNC Exon. &amp; no Exon.'!$A:$AL,'P.N.C. x Comp. x Ramos'!F$66,0)</f>
        <v>0</v>
      </c>
      <c r="G433" s="48">
        <f>VLOOKUP($Q433&amp;$B433,'PNC Exon. &amp; no Exon.'!$A:$AL,'P.N.C. x Comp. x Ramos'!G$66,0)</f>
        <v>0</v>
      </c>
      <c r="H433" s="48">
        <f>VLOOKUP($Q433&amp;$B433,'PNC Exon. &amp; no Exon.'!$A:$AL,'P.N.C. x Comp. x Ramos'!H$66,0)</f>
        <v>0</v>
      </c>
      <c r="I433" s="48">
        <f>VLOOKUP($Q433&amp;$B433,'PNC Exon. &amp; no Exon.'!$A:$AL,'P.N.C. x Comp. x Ramos'!I$66,0)</f>
        <v>0</v>
      </c>
      <c r="J433" s="48">
        <f>VLOOKUP($Q433&amp;$B433,'PNC Exon. &amp; no Exon.'!$A:$AL,'P.N.C. x Comp. x Ramos'!J$66,0)</f>
        <v>0</v>
      </c>
      <c r="K433" s="48">
        <f>VLOOKUP($Q433&amp;$B433,'PNC Exon. &amp; no Exon.'!$A:$AL,'P.N.C. x Comp. x Ramos'!K$66,0)</f>
        <v>0</v>
      </c>
      <c r="L433" s="48">
        <f>VLOOKUP($Q433&amp;$B433,'PNC Exon. &amp; no Exon.'!$A:$AL,'P.N.C. x Comp. x Ramos'!L$66,0)</f>
        <v>0</v>
      </c>
      <c r="M433" s="48">
        <f>VLOOKUP($Q433&amp;$B433,'PNC Exon. &amp; no Exon.'!$A:$AL,'P.N.C. x Comp. x Ramos'!M$66,0)</f>
        <v>0</v>
      </c>
      <c r="N433" s="48">
        <f>VLOOKUP($Q433&amp;$B433,'PNC Exon. &amp; no Exon.'!$A:$AL,'P.N.C. x Comp. x Ramos'!N$66,0)</f>
        <v>0</v>
      </c>
      <c r="O433" s="57">
        <f t="shared" si="39"/>
        <v>0</v>
      </c>
      <c r="Q433" s="137" t="s">
        <v>6</v>
      </c>
    </row>
    <row r="434" spans="1:17" ht="15.95" customHeight="1" x14ac:dyDescent="0.4">
      <c r="A434" s="47">
        <f t="shared" si="37"/>
        <v>1</v>
      </c>
      <c r="B434" s="51" t="s">
        <v>93</v>
      </c>
      <c r="C434" s="76">
        <f t="shared" si="40"/>
        <v>0</v>
      </c>
      <c r="D434" s="48">
        <f>VLOOKUP($Q434&amp;$B434,'PNC Exon. &amp; no Exon.'!$A:$AL,'P.N.C. x Comp. x Ramos'!D$66,0)</f>
        <v>0</v>
      </c>
      <c r="E434" s="48">
        <f>VLOOKUP($Q434&amp;$B434,'PNC Exon. &amp; no Exon.'!$A:$AL,'P.N.C. x Comp. x Ramos'!E$66,0)</f>
        <v>0</v>
      </c>
      <c r="F434" s="48">
        <f>VLOOKUP($Q434&amp;$B434,'PNC Exon. &amp; no Exon.'!$A:$AL,'P.N.C. x Comp. x Ramos'!F$66,0)</f>
        <v>0</v>
      </c>
      <c r="G434" s="48">
        <f>VLOOKUP($Q434&amp;$B434,'PNC Exon. &amp; no Exon.'!$A:$AL,'P.N.C. x Comp. x Ramos'!G$66,0)</f>
        <v>0</v>
      </c>
      <c r="H434" s="48">
        <f>VLOOKUP($Q434&amp;$B434,'PNC Exon. &amp; no Exon.'!$A:$AL,'P.N.C. x Comp. x Ramos'!H$66,0)</f>
        <v>0</v>
      </c>
      <c r="I434" s="48">
        <f>VLOOKUP($Q434&amp;$B434,'PNC Exon. &amp; no Exon.'!$A:$AL,'P.N.C. x Comp. x Ramos'!I$66,0)</f>
        <v>0</v>
      </c>
      <c r="J434" s="48">
        <f>VLOOKUP($Q434&amp;$B434,'PNC Exon. &amp; no Exon.'!$A:$AL,'P.N.C. x Comp. x Ramos'!J$66,0)</f>
        <v>0</v>
      </c>
      <c r="K434" s="48">
        <f>VLOOKUP($Q434&amp;$B434,'PNC Exon. &amp; no Exon.'!$A:$AL,'P.N.C. x Comp. x Ramos'!K$66,0)</f>
        <v>0</v>
      </c>
      <c r="L434" s="48">
        <f>VLOOKUP($Q434&amp;$B434,'PNC Exon. &amp; no Exon.'!$A:$AL,'P.N.C. x Comp. x Ramos'!L$66,0)</f>
        <v>0</v>
      </c>
      <c r="M434" s="48">
        <f>VLOOKUP($Q434&amp;$B434,'PNC Exon. &amp; no Exon.'!$A:$AL,'P.N.C. x Comp. x Ramos'!M$66,0)</f>
        <v>0</v>
      </c>
      <c r="N434" s="48">
        <f>VLOOKUP($Q434&amp;$B434,'PNC Exon. &amp; no Exon.'!$A:$AL,'P.N.C. x Comp. x Ramos'!N$66,0)</f>
        <v>0</v>
      </c>
      <c r="O434" s="57">
        <f t="shared" si="39"/>
        <v>0</v>
      </c>
      <c r="Q434" s="137" t="s">
        <v>6</v>
      </c>
    </row>
    <row r="435" spans="1:17" ht="15.95" customHeight="1" x14ac:dyDescent="0.4">
      <c r="A435" s="47">
        <f t="shared" si="37"/>
        <v>1</v>
      </c>
      <c r="B435" s="51" t="s">
        <v>111</v>
      </c>
      <c r="C435" s="76">
        <f t="shared" si="40"/>
        <v>0</v>
      </c>
      <c r="D435" s="48">
        <f>VLOOKUP($Q435&amp;$B435,'PNC Exon. &amp; no Exon.'!$A:$AL,'P.N.C. x Comp. x Ramos'!D$66,0)</f>
        <v>0</v>
      </c>
      <c r="E435" s="48">
        <f>VLOOKUP($Q435&amp;$B435,'PNC Exon. &amp; no Exon.'!$A:$AL,'P.N.C. x Comp. x Ramos'!E$66,0)</f>
        <v>0</v>
      </c>
      <c r="F435" s="48">
        <f>VLOOKUP($Q435&amp;$B435,'PNC Exon. &amp; no Exon.'!$A:$AL,'P.N.C. x Comp. x Ramos'!F$66,0)</f>
        <v>0</v>
      </c>
      <c r="G435" s="48">
        <f>VLOOKUP($Q435&amp;$B435,'PNC Exon. &amp; no Exon.'!$A:$AL,'P.N.C. x Comp. x Ramos'!G$66,0)</f>
        <v>0</v>
      </c>
      <c r="H435" s="48">
        <f>VLOOKUP($Q435&amp;$B435,'PNC Exon. &amp; no Exon.'!$A:$AL,'P.N.C. x Comp. x Ramos'!H$66,0)</f>
        <v>0</v>
      </c>
      <c r="I435" s="48">
        <f>VLOOKUP($Q435&amp;$B435,'PNC Exon. &amp; no Exon.'!$A:$AL,'P.N.C. x Comp. x Ramos'!I$66,0)</f>
        <v>0</v>
      </c>
      <c r="J435" s="48">
        <f>VLOOKUP($Q435&amp;$B435,'PNC Exon. &amp; no Exon.'!$A:$AL,'P.N.C. x Comp. x Ramos'!J$66,0)</f>
        <v>0</v>
      </c>
      <c r="K435" s="48">
        <f>VLOOKUP($Q435&amp;$B435,'PNC Exon. &amp; no Exon.'!$A:$AL,'P.N.C. x Comp. x Ramos'!K$66,0)</f>
        <v>0</v>
      </c>
      <c r="L435" s="48">
        <f>VLOOKUP($Q435&amp;$B435,'PNC Exon. &amp; no Exon.'!$A:$AL,'P.N.C. x Comp. x Ramos'!L$66,0)</f>
        <v>0</v>
      </c>
      <c r="M435" s="48">
        <f>VLOOKUP($Q435&amp;$B435,'PNC Exon. &amp; no Exon.'!$A:$AL,'P.N.C. x Comp. x Ramos'!M$66,0)</f>
        <v>0</v>
      </c>
      <c r="N435" s="48">
        <f>VLOOKUP($Q435&amp;$B435,'PNC Exon. &amp; no Exon.'!$A:$AL,'P.N.C. x Comp. x Ramos'!N$66,0)</f>
        <v>0</v>
      </c>
      <c r="O435" s="57">
        <f t="shared" si="39"/>
        <v>0</v>
      </c>
      <c r="Q435" s="137" t="s">
        <v>6</v>
      </c>
    </row>
    <row r="436" spans="1:17" ht="15.95" customHeight="1" x14ac:dyDescent="0.4">
      <c r="A436" s="47">
        <f t="shared" si="37"/>
        <v>1</v>
      </c>
      <c r="B436" s="51" t="s">
        <v>110</v>
      </c>
      <c r="C436" s="76">
        <f t="shared" si="40"/>
        <v>0</v>
      </c>
      <c r="D436" s="48">
        <f>VLOOKUP($Q436&amp;$B436,'PNC Exon. &amp; no Exon.'!$A:$AL,'P.N.C. x Comp. x Ramos'!D$66,0)</f>
        <v>0</v>
      </c>
      <c r="E436" s="48">
        <f>VLOOKUP($Q436&amp;$B436,'PNC Exon. &amp; no Exon.'!$A:$AL,'P.N.C. x Comp. x Ramos'!E$66,0)</f>
        <v>0</v>
      </c>
      <c r="F436" s="48">
        <f>VLOOKUP($Q436&amp;$B436,'PNC Exon. &amp; no Exon.'!$A:$AL,'P.N.C. x Comp. x Ramos'!F$66,0)</f>
        <v>0</v>
      </c>
      <c r="G436" s="48">
        <f>VLOOKUP($Q436&amp;$B436,'PNC Exon. &amp; no Exon.'!$A:$AL,'P.N.C. x Comp. x Ramos'!G$66,0)</f>
        <v>0</v>
      </c>
      <c r="H436" s="48">
        <f>VLOOKUP($Q436&amp;$B436,'PNC Exon. &amp; no Exon.'!$A:$AL,'P.N.C. x Comp. x Ramos'!H$66,0)</f>
        <v>0</v>
      </c>
      <c r="I436" s="48">
        <f>VLOOKUP($Q436&amp;$B436,'PNC Exon. &amp; no Exon.'!$A:$AL,'P.N.C. x Comp. x Ramos'!I$66,0)</f>
        <v>0</v>
      </c>
      <c r="J436" s="48">
        <f>VLOOKUP($Q436&amp;$B436,'PNC Exon. &amp; no Exon.'!$A:$AL,'P.N.C. x Comp. x Ramos'!J$66,0)</f>
        <v>0</v>
      </c>
      <c r="K436" s="48">
        <f>VLOOKUP($Q436&amp;$B436,'PNC Exon. &amp; no Exon.'!$A:$AL,'P.N.C. x Comp. x Ramos'!K$66,0)</f>
        <v>0</v>
      </c>
      <c r="L436" s="48">
        <f>VLOOKUP($Q436&amp;$B436,'PNC Exon. &amp; no Exon.'!$A:$AL,'P.N.C. x Comp. x Ramos'!L$66,0)</f>
        <v>0</v>
      </c>
      <c r="M436" s="48">
        <f>VLOOKUP($Q436&amp;$B436,'PNC Exon. &amp; no Exon.'!$A:$AL,'P.N.C. x Comp. x Ramos'!M$66,0)</f>
        <v>0</v>
      </c>
      <c r="N436" s="48">
        <f>VLOOKUP($Q436&amp;$B436,'PNC Exon. &amp; no Exon.'!$A:$AL,'P.N.C. x Comp. x Ramos'!N$66,0)</f>
        <v>0</v>
      </c>
      <c r="O436" s="57">
        <f t="shared" si="39"/>
        <v>0</v>
      </c>
      <c r="Q436" s="137" t="s">
        <v>6</v>
      </c>
    </row>
    <row r="437" spans="1:17" ht="15.95" customHeight="1" x14ac:dyDescent="0.4">
      <c r="A437" s="47">
        <f t="shared" si="37"/>
        <v>1</v>
      </c>
      <c r="B437" s="51" t="s">
        <v>112</v>
      </c>
      <c r="C437" s="76">
        <f t="shared" si="40"/>
        <v>0</v>
      </c>
      <c r="D437" s="48">
        <f>VLOOKUP($Q437&amp;$B437,'PNC Exon. &amp; no Exon.'!$A:$AL,'P.N.C. x Comp. x Ramos'!D$66,0)</f>
        <v>0</v>
      </c>
      <c r="E437" s="48">
        <f>VLOOKUP($Q437&amp;$B437,'PNC Exon. &amp; no Exon.'!$A:$AL,'P.N.C. x Comp. x Ramos'!E$66,0)</f>
        <v>0</v>
      </c>
      <c r="F437" s="48">
        <f>VLOOKUP($Q437&amp;$B437,'PNC Exon. &amp; no Exon.'!$A:$AL,'P.N.C. x Comp. x Ramos'!F$66,0)</f>
        <v>0</v>
      </c>
      <c r="G437" s="48">
        <f>VLOOKUP($Q437&amp;$B437,'PNC Exon. &amp; no Exon.'!$A:$AL,'P.N.C. x Comp. x Ramos'!G$66,0)</f>
        <v>0</v>
      </c>
      <c r="H437" s="48">
        <f>VLOOKUP($Q437&amp;$B437,'PNC Exon. &amp; no Exon.'!$A:$AL,'P.N.C. x Comp. x Ramos'!H$66,0)</f>
        <v>0</v>
      </c>
      <c r="I437" s="48">
        <f>VLOOKUP($Q437&amp;$B437,'PNC Exon. &amp; no Exon.'!$A:$AL,'P.N.C. x Comp. x Ramos'!I$66,0)</f>
        <v>0</v>
      </c>
      <c r="J437" s="48">
        <f>VLOOKUP($Q437&amp;$B437,'PNC Exon. &amp; no Exon.'!$A:$AL,'P.N.C. x Comp. x Ramos'!J$66,0)</f>
        <v>0</v>
      </c>
      <c r="K437" s="48">
        <f>VLOOKUP($Q437&amp;$B437,'PNC Exon. &amp; no Exon.'!$A:$AL,'P.N.C. x Comp. x Ramos'!K$66,0)</f>
        <v>0</v>
      </c>
      <c r="L437" s="48">
        <f>VLOOKUP($Q437&amp;$B437,'PNC Exon. &amp; no Exon.'!$A:$AL,'P.N.C. x Comp. x Ramos'!L$66,0)</f>
        <v>0</v>
      </c>
      <c r="M437" s="48">
        <f>VLOOKUP($Q437&amp;$B437,'PNC Exon. &amp; no Exon.'!$A:$AL,'P.N.C. x Comp. x Ramos'!M$66,0)</f>
        <v>0</v>
      </c>
      <c r="N437" s="48">
        <f>VLOOKUP($Q437&amp;$B437,'PNC Exon. &amp; no Exon.'!$A:$AL,'P.N.C. x Comp. x Ramos'!N$66,0)</f>
        <v>0</v>
      </c>
      <c r="O437" s="57">
        <f t="shared" si="39"/>
        <v>0</v>
      </c>
      <c r="Q437" s="137" t="s">
        <v>6</v>
      </c>
    </row>
    <row r="438" spans="1:17" ht="15.95" customHeight="1" x14ac:dyDescent="0.4">
      <c r="A438" s="47">
        <f t="shared" si="37"/>
        <v>1</v>
      </c>
      <c r="B438" s="51" t="s">
        <v>94</v>
      </c>
      <c r="C438" s="76">
        <f t="shared" si="40"/>
        <v>0</v>
      </c>
      <c r="D438" s="48">
        <f>VLOOKUP($Q438&amp;$B438,'PNC Exon. &amp; no Exon.'!$A:$AL,'P.N.C. x Comp. x Ramos'!D$66,0)</f>
        <v>0</v>
      </c>
      <c r="E438" s="48">
        <f>VLOOKUP($Q438&amp;$B438,'PNC Exon. &amp; no Exon.'!$A:$AL,'P.N.C. x Comp. x Ramos'!E$66,0)</f>
        <v>0</v>
      </c>
      <c r="F438" s="48">
        <f>VLOOKUP($Q438&amp;$B438,'PNC Exon. &amp; no Exon.'!$A:$AL,'P.N.C. x Comp. x Ramos'!F$66,0)</f>
        <v>0</v>
      </c>
      <c r="G438" s="48">
        <f>VLOOKUP($Q438&amp;$B438,'PNC Exon. &amp; no Exon.'!$A:$AL,'P.N.C. x Comp. x Ramos'!G$66,0)</f>
        <v>0</v>
      </c>
      <c r="H438" s="48">
        <f>VLOOKUP($Q438&amp;$B438,'PNC Exon. &amp; no Exon.'!$A:$AL,'P.N.C. x Comp. x Ramos'!H$66,0)</f>
        <v>0</v>
      </c>
      <c r="I438" s="48">
        <f>VLOOKUP($Q438&amp;$B438,'PNC Exon. &amp; no Exon.'!$A:$AL,'P.N.C. x Comp. x Ramos'!I$66,0)</f>
        <v>0</v>
      </c>
      <c r="J438" s="48">
        <f>VLOOKUP($Q438&amp;$B438,'PNC Exon. &amp; no Exon.'!$A:$AL,'P.N.C. x Comp. x Ramos'!J$66,0)</f>
        <v>0</v>
      </c>
      <c r="K438" s="48">
        <f>VLOOKUP($Q438&amp;$B438,'PNC Exon. &amp; no Exon.'!$A:$AL,'P.N.C. x Comp. x Ramos'!K$66,0)</f>
        <v>0</v>
      </c>
      <c r="L438" s="48">
        <f>VLOOKUP($Q438&amp;$B438,'PNC Exon. &amp; no Exon.'!$A:$AL,'P.N.C. x Comp. x Ramos'!L$66,0)</f>
        <v>0</v>
      </c>
      <c r="M438" s="48">
        <f>VLOOKUP($Q438&amp;$B438,'PNC Exon. &amp; no Exon.'!$A:$AL,'P.N.C. x Comp. x Ramos'!M$66,0)</f>
        <v>0</v>
      </c>
      <c r="N438" s="48">
        <f>VLOOKUP($Q438&amp;$B438,'PNC Exon. &amp; no Exon.'!$A:$AL,'P.N.C. x Comp. x Ramos'!N$66,0)</f>
        <v>0</v>
      </c>
      <c r="O438" s="57">
        <f t="shared" si="39"/>
        <v>0</v>
      </c>
      <c r="Q438" s="137" t="s">
        <v>6</v>
      </c>
    </row>
    <row r="439" spans="1:17" ht="15.95" customHeight="1" x14ac:dyDescent="0.4">
      <c r="A439" s="47">
        <f t="shared" si="37"/>
        <v>1</v>
      </c>
      <c r="B439" s="51" t="s">
        <v>113</v>
      </c>
      <c r="C439" s="76">
        <f t="shared" si="40"/>
        <v>0</v>
      </c>
      <c r="D439" s="48">
        <f>VLOOKUP($Q439&amp;$B439,'PNC Exon. &amp; no Exon.'!$A:$AL,'P.N.C. x Comp. x Ramos'!D$66,0)</f>
        <v>0</v>
      </c>
      <c r="E439" s="48">
        <f>VLOOKUP($Q439&amp;$B439,'PNC Exon. &amp; no Exon.'!$A:$AL,'P.N.C. x Comp. x Ramos'!E$66,0)</f>
        <v>0</v>
      </c>
      <c r="F439" s="48">
        <f>VLOOKUP($Q439&amp;$B439,'PNC Exon. &amp; no Exon.'!$A:$AL,'P.N.C. x Comp. x Ramos'!F$66,0)</f>
        <v>0</v>
      </c>
      <c r="G439" s="48">
        <f>VLOOKUP($Q439&amp;$B439,'PNC Exon. &amp; no Exon.'!$A:$AL,'P.N.C. x Comp. x Ramos'!G$66,0)</f>
        <v>0</v>
      </c>
      <c r="H439" s="48">
        <f>VLOOKUP($Q439&amp;$B439,'PNC Exon. &amp; no Exon.'!$A:$AL,'P.N.C. x Comp. x Ramos'!H$66,0)</f>
        <v>0</v>
      </c>
      <c r="I439" s="48">
        <f>VLOOKUP($Q439&amp;$B439,'PNC Exon. &amp; no Exon.'!$A:$AL,'P.N.C. x Comp. x Ramos'!I$66,0)</f>
        <v>0</v>
      </c>
      <c r="J439" s="48">
        <f>VLOOKUP($Q439&amp;$B439,'PNC Exon. &amp; no Exon.'!$A:$AL,'P.N.C. x Comp. x Ramos'!J$66,0)</f>
        <v>0</v>
      </c>
      <c r="K439" s="48">
        <f>VLOOKUP($Q439&amp;$B439,'PNC Exon. &amp; no Exon.'!$A:$AL,'P.N.C. x Comp. x Ramos'!K$66,0)</f>
        <v>0</v>
      </c>
      <c r="L439" s="48">
        <f>VLOOKUP($Q439&amp;$B439,'PNC Exon. &amp; no Exon.'!$A:$AL,'P.N.C. x Comp. x Ramos'!L$66,0)</f>
        <v>0</v>
      </c>
      <c r="M439" s="48">
        <f>VLOOKUP($Q439&amp;$B439,'PNC Exon. &amp; no Exon.'!$A:$AL,'P.N.C. x Comp. x Ramos'!M$66,0)</f>
        <v>0</v>
      </c>
      <c r="N439" s="48">
        <f>VLOOKUP($Q439&amp;$B439,'PNC Exon. &amp; no Exon.'!$A:$AL,'P.N.C. x Comp. x Ramos'!N$66,0)</f>
        <v>0</v>
      </c>
      <c r="O439" s="57">
        <f t="shared" si="39"/>
        <v>0</v>
      </c>
      <c r="Q439" s="137" t="s">
        <v>6</v>
      </c>
    </row>
    <row r="440" spans="1:17" ht="15.95" customHeight="1" x14ac:dyDescent="0.4">
      <c r="A440" s="47">
        <f t="shared" si="37"/>
        <v>1</v>
      </c>
      <c r="B440" s="51" t="s">
        <v>77</v>
      </c>
      <c r="C440" s="76">
        <f t="shared" si="40"/>
        <v>0</v>
      </c>
      <c r="D440" s="48">
        <f>VLOOKUP($Q440&amp;$B440,'PNC Exon. &amp; no Exon.'!$A:$AL,'P.N.C. x Comp. x Ramos'!D$66,0)</f>
        <v>0</v>
      </c>
      <c r="E440" s="48">
        <f>VLOOKUP($Q440&amp;$B440,'PNC Exon. &amp; no Exon.'!$A:$AL,'P.N.C. x Comp. x Ramos'!E$66,0)</f>
        <v>0</v>
      </c>
      <c r="F440" s="48">
        <f>VLOOKUP($Q440&amp;$B440,'PNC Exon. &amp; no Exon.'!$A:$AL,'P.N.C. x Comp. x Ramos'!F$66,0)</f>
        <v>0</v>
      </c>
      <c r="G440" s="48">
        <f>VLOOKUP($Q440&amp;$B440,'PNC Exon. &amp; no Exon.'!$A:$AL,'P.N.C. x Comp. x Ramos'!G$66,0)</f>
        <v>0</v>
      </c>
      <c r="H440" s="48">
        <f>VLOOKUP($Q440&amp;$B440,'PNC Exon. &amp; no Exon.'!$A:$AL,'P.N.C. x Comp. x Ramos'!H$66,0)</f>
        <v>0</v>
      </c>
      <c r="I440" s="48">
        <f>VLOOKUP($Q440&amp;$B440,'PNC Exon. &amp; no Exon.'!$A:$AL,'P.N.C. x Comp. x Ramos'!I$66,0)</f>
        <v>0</v>
      </c>
      <c r="J440" s="48">
        <f>VLOOKUP($Q440&amp;$B440,'PNC Exon. &amp; no Exon.'!$A:$AL,'P.N.C. x Comp. x Ramos'!J$66,0)</f>
        <v>0</v>
      </c>
      <c r="K440" s="48">
        <f>VLOOKUP($Q440&amp;$B440,'PNC Exon. &amp; no Exon.'!$A:$AL,'P.N.C. x Comp. x Ramos'!K$66,0)</f>
        <v>0</v>
      </c>
      <c r="L440" s="48">
        <f>VLOOKUP($Q440&amp;$B440,'PNC Exon. &amp; no Exon.'!$A:$AL,'P.N.C. x Comp. x Ramos'!L$66,0)</f>
        <v>0</v>
      </c>
      <c r="M440" s="48">
        <f>VLOOKUP($Q440&amp;$B440,'PNC Exon. &amp; no Exon.'!$A:$AL,'P.N.C. x Comp. x Ramos'!M$66,0)</f>
        <v>0</v>
      </c>
      <c r="N440" s="48">
        <f>VLOOKUP($Q440&amp;$B440,'PNC Exon. &amp; no Exon.'!$A:$AL,'P.N.C. x Comp. x Ramos'!N$66,0)</f>
        <v>0</v>
      </c>
      <c r="O440" s="57">
        <f t="shared" si="39"/>
        <v>0</v>
      </c>
      <c r="Q440" s="137" t="s">
        <v>6</v>
      </c>
    </row>
    <row r="441" spans="1:17" ht="15.95" customHeight="1" x14ac:dyDescent="0.4">
      <c r="A441" s="47">
        <f t="shared" si="37"/>
        <v>1</v>
      </c>
      <c r="B441" s="51" t="s">
        <v>117</v>
      </c>
      <c r="C441" s="76">
        <f t="shared" si="40"/>
        <v>0</v>
      </c>
      <c r="D441" s="48">
        <f>VLOOKUP($Q441&amp;$B441,'PNC Exon. &amp; no Exon.'!$A:$AL,'P.N.C. x Comp. x Ramos'!D$66,0)</f>
        <v>0</v>
      </c>
      <c r="E441" s="48">
        <f>VLOOKUP($Q441&amp;$B441,'PNC Exon. &amp; no Exon.'!$A:$AL,'P.N.C. x Comp. x Ramos'!E$66,0)</f>
        <v>0</v>
      </c>
      <c r="F441" s="48">
        <f>VLOOKUP($Q441&amp;$B441,'PNC Exon. &amp; no Exon.'!$A:$AL,'P.N.C. x Comp. x Ramos'!F$66,0)</f>
        <v>0</v>
      </c>
      <c r="G441" s="48">
        <f>VLOOKUP($Q441&amp;$B441,'PNC Exon. &amp; no Exon.'!$A:$AL,'P.N.C. x Comp. x Ramos'!G$66,0)</f>
        <v>0</v>
      </c>
      <c r="H441" s="48">
        <f>VLOOKUP($Q441&amp;$B441,'PNC Exon. &amp; no Exon.'!$A:$AL,'P.N.C. x Comp. x Ramos'!H$66,0)</f>
        <v>0</v>
      </c>
      <c r="I441" s="48">
        <f>VLOOKUP($Q441&amp;$B441,'PNC Exon. &amp; no Exon.'!$A:$AL,'P.N.C. x Comp. x Ramos'!I$66,0)</f>
        <v>0</v>
      </c>
      <c r="J441" s="48">
        <f>VLOOKUP($Q441&amp;$B441,'PNC Exon. &amp; no Exon.'!$A:$AL,'P.N.C. x Comp. x Ramos'!J$66,0)</f>
        <v>0</v>
      </c>
      <c r="K441" s="48">
        <f>VLOOKUP($Q441&amp;$B441,'PNC Exon. &amp; no Exon.'!$A:$AL,'P.N.C. x Comp. x Ramos'!K$66,0)</f>
        <v>0</v>
      </c>
      <c r="L441" s="48">
        <f>VLOOKUP($Q441&amp;$B441,'PNC Exon. &amp; no Exon.'!$A:$AL,'P.N.C. x Comp. x Ramos'!L$66,0)</f>
        <v>0</v>
      </c>
      <c r="M441" s="48">
        <f>VLOOKUP($Q441&amp;$B441,'PNC Exon. &amp; no Exon.'!$A:$AL,'P.N.C. x Comp. x Ramos'!M$66,0)</f>
        <v>0</v>
      </c>
      <c r="N441" s="48">
        <f>VLOOKUP($Q441&amp;$B441,'PNC Exon. &amp; no Exon.'!$A:$AL,'P.N.C. x Comp. x Ramos'!N$66,0)</f>
        <v>0</v>
      </c>
      <c r="O441" s="57">
        <f t="shared" si="39"/>
        <v>0</v>
      </c>
      <c r="Q441" s="137" t="s">
        <v>6</v>
      </c>
    </row>
    <row r="442" spans="1:17" ht="15.95" customHeight="1" x14ac:dyDescent="0.4">
      <c r="A442" s="47">
        <f t="shared" si="37"/>
        <v>1</v>
      </c>
      <c r="B442" s="51" t="s">
        <v>85</v>
      </c>
      <c r="C442" s="76">
        <f t="shared" si="40"/>
        <v>0</v>
      </c>
      <c r="D442" s="48">
        <f>VLOOKUP($Q442&amp;$B442,'PNC Exon. &amp; no Exon.'!$A:$AL,'P.N.C. x Comp. x Ramos'!D$66,0)</f>
        <v>0</v>
      </c>
      <c r="E442" s="48">
        <f>VLOOKUP($Q442&amp;$B442,'PNC Exon. &amp; no Exon.'!$A:$AL,'P.N.C. x Comp. x Ramos'!E$66,0)</f>
        <v>0</v>
      </c>
      <c r="F442" s="48">
        <f>VLOOKUP($Q442&amp;$B442,'PNC Exon. &amp; no Exon.'!$A:$AL,'P.N.C. x Comp. x Ramos'!F$66,0)</f>
        <v>0</v>
      </c>
      <c r="G442" s="48">
        <f>VLOOKUP($Q442&amp;$B442,'PNC Exon. &amp; no Exon.'!$A:$AL,'P.N.C. x Comp. x Ramos'!G$66,0)</f>
        <v>0</v>
      </c>
      <c r="H442" s="48">
        <f>VLOOKUP($Q442&amp;$B442,'PNC Exon. &amp; no Exon.'!$A:$AL,'P.N.C. x Comp. x Ramos'!H$66,0)</f>
        <v>0</v>
      </c>
      <c r="I442" s="48">
        <f>VLOOKUP($Q442&amp;$B442,'PNC Exon. &amp; no Exon.'!$A:$AL,'P.N.C. x Comp. x Ramos'!I$66,0)</f>
        <v>0</v>
      </c>
      <c r="J442" s="48">
        <f>VLOOKUP($Q442&amp;$B442,'PNC Exon. &amp; no Exon.'!$A:$AL,'P.N.C. x Comp. x Ramos'!J$66,0)</f>
        <v>0</v>
      </c>
      <c r="K442" s="48">
        <f>VLOOKUP($Q442&amp;$B442,'PNC Exon. &amp; no Exon.'!$A:$AL,'P.N.C. x Comp. x Ramos'!K$66,0)</f>
        <v>0</v>
      </c>
      <c r="L442" s="48">
        <f>VLOOKUP($Q442&amp;$B442,'PNC Exon. &amp; no Exon.'!$A:$AL,'P.N.C. x Comp. x Ramos'!L$66,0)</f>
        <v>0</v>
      </c>
      <c r="M442" s="48">
        <f>VLOOKUP($Q442&amp;$B442,'PNC Exon. &amp; no Exon.'!$A:$AL,'P.N.C. x Comp. x Ramos'!M$66,0)</f>
        <v>0</v>
      </c>
      <c r="N442" s="48">
        <f>VLOOKUP($Q442&amp;$B442,'PNC Exon. &amp; no Exon.'!$A:$AL,'P.N.C. x Comp. x Ramos'!N$66,0)</f>
        <v>0</v>
      </c>
      <c r="O442" s="57">
        <f t="shared" si="39"/>
        <v>0</v>
      </c>
      <c r="Q442" s="137" t="s">
        <v>6</v>
      </c>
    </row>
    <row r="443" spans="1:17" ht="15.95" customHeight="1" x14ac:dyDescent="0.4">
      <c r="A443" s="47">
        <f t="shared" si="37"/>
        <v>1</v>
      </c>
      <c r="B443" s="51" t="s">
        <v>114</v>
      </c>
      <c r="C443" s="76">
        <f t="shared" si="40"/>
        <v>0</v>
      </c>
      <c r="D443" s="48">
        <f>VLOOKUP($Q443&amp;$B443,'PNC Exon. &amp; no Exon.'!$A:$AL,'P.N.C. x Comp. x Ramos'!D$66,0)</f>
        <v>0</v>
      </c>
      <c r="E443" s="48">
        <f>VLOOKUP($Q443&amp;$B443,'PNC Exon. &amp; no Exon.'!$A:$AL,'P.N.C. x Comp. x Ramos'!E$66,0)</f>
        <v>0</v>
      </c>
      <c r="F443" s="48">
        <f>VLOOKUP($Q443&amp;$B443,'PNC Exon. &amp; no Exon.'!$A:$AL,'P.N.C. x Comp. x Ramos'!F$66,0)</f>
        <v>0</v>
      </c>
      <c r="G443" s="48">
        <f>VLOOKUP($Q443&amp;$B443,'PNC Exon. &amp; no Exon.'!$A:$AL,'P.N.C. x Comp. x Ramos'!G$66,0)</f>
        <v>0</v>
      </c>
      <c r="H443" s="48">
        <f>VLOOKUP($Q443&amp;$B443,'PNC Exon. &amp; no Exon.'!$A:$AL,'P.N.C. x Comp. x Ramos'!H$66,0)</f>
        <v>0</v>
      </c>
      <c r="I443" s="48">
        <f>VLOOKUP($Q443&amp;$B443,'PNC Exon. &amp; no Exon.'!$A:$AL,'P.N.C. x Comp. x Ramos'!I$66,0)</f>
        <v>0</v>
      </c>
      <c r="J443" s="48">
        <f>VLOOKUP($Q443&amp;$B443,'PNC Exon. &amp; no Exon.'!$A:$AL,'P.N.C. x Comp. x Ramos'!J$66,0)</f>
        <v>0</v>
      </c>
      <c r="K443" s="48">
        <f>VLOOKUP($Q443&amp;$B443,'PNC Exon. &amp; no Exon.'!$A:$AL,'P.N.C. x Comp. x Ramos'!K$66,0)</f>
        <v>0</v>
      </c>
      <c r="L443" s="48">
        <f>VLOOKUP($Q443&amp;$B443,'PNC Exon. &amp; no Exon.'!$A:$AL,'P.N.C. x Comp. x Ramos'!L$66,0)</f>
        <v>0</v>
      </c>
      <c r="M443" s="48">
        <f>VLOOKUP($Q443&amp;$B443,'PNC Exon. &amp; no Exon.'!$A:$AL,'P.N.C. x Comp. x Ramos'!M$66,0)</f>
        <v>0</v>
      </c>
      <c r="N443" s="48">
        <f>VLOOKUP($Q443&amp;$B443,'PNC Exon. &amp; no Exon.'!$A:$AL,'P.N.C. x Comp. x Ramos'!N$66,0)</f>
        <v>0</v>
      </c>
      <c r="O443" s="57">
        <f t="shared" si="39"/>
        <v>0</v>
      </c>
      <c r="Q443" s="137" t="s">
        <v>6</v>
      </c>
    </row>
    <row r="444" spans="1:17" ht="15.95" customHeight="1" x14ac:dyDescent="0.4">
      <c r="A444" s="47">
        <f t="shared" si="37"/>
        <v>1</v>
      </c>
      <c r="B444" s="51" t="s">
        <v>115</v>
      </c>
      <c r="C444" s="76">
        <f t="shared" si="40"/>
        <v>0</v>
      </c>
      <c r="D444" s="48">
        <f>VLOOKUP($Q444&amp;$B444,'PNC Exon. &amp; no Exon.'!$A:$AL,'P.N.C. x Comp. x Ramos'!D$66,0)</f>
        <v>0</v>
      </c>
      <c r="E444" s="48">
        <f>VLOOKUP($Q444&amp;$B444,'PNC Exon. &amp; no Exon.'!$A:$AL,'P.N.C. x Comp. x Ramos'!E$66,0)</f>
        <v>0</v>
      </c>
      <c r="F444" s="48">
        <f>VLOOKUP($Q444&amp;$B444,'PNC Exon. &amp; no Exon.'!$A:$AL,'P.N.C. x Comp. x Ramos'!F$66,0)</f>
        <v>0</v>
      </c>
      <c r="G444" s="48">
        <f>VLOOKUP($Q444&amp;$B444,'PNC Exon. &amp; no Exon.'!$A:$AL,'P.N.C. x Comp. x Ramos'!G$66,0)</f>
        <v>0</v>
      </c>
      <c r="H444" s="48">
        <f>VLOOKUP($Q444&amp;$B444,'PNC Exon. &amp; no Exon.'!$A:$AL,'P.N.C. x Comp. x Ramos'!H$66,0)</f>
        <v>0</v>
      </c>
      <c r="I444" s="48">
        <f>VLOOKUP($Q444&amp;$B444,'PNC Exon. &amp; no Exon.'!$A:$AL,'P.N.C. x Comp. x Ramos'!I$66,0)</f>
        <v>0</v>
      </c>
      <c r="J444" s="48">
        <f>VLOOKUP($Q444&amp;$B444,'PNC Exon. &amp; no Exon.'!$A:$AL,'P.N.C. x Comp. x Ramos'!J$66,0)</f>
        <v>0</v>
      </c>
      <c r="K444" s="48">
        <f>VLOOKUP($Q444&amp;$B444,'PNC Exon. &amp; no Exon.'!$A:$AL,'P.N.C. x Comp. x Ramos'!K$66,0)</f>
        <v>0</v>
      </c>
      <c r="L444" s="48">
        <f>VLOOKUP($Q444&amp;$B444,'PNC Exon. &amp; no Exon.'!$A:$AL,'P.N.C. x Comp. x Ramos'!L$66,0)</f>
        <v>0</v>
      </c>
      <c r="M444" s="48">
        <f>VLOOKUP($Q444&amp;$B444,'PNC Exon. &amp; no Exon.'!$A:$AL,'P.N.C. x Comp. x Ramos'!M$66,0)</f>
        <v>0</v>
      </c>
      <c r="N444" s="48">
        <f>VLOOKUP($Q444&amp;$B444,'PNC Exon. &amp; no Exon.'!$A:$AL,'P.N.C. x Comp. x Ramos'!N$66,0)</f>
        <v>0</v>
      </c>
      <c r="O444" s="57">
        <f t="shared" si="39"/>
        <v>0</v>
      </c>
      <c r="Q444" s="137" t="s">
        <v>6</v>
      </c>
    </row>
    <row r="445" spans="1:17" ht="15.95" customHeight="1" x14ac:dyDescent="0.4">
      <c r="A445" s="47">
        <f t="shared" si="37"/>
        <v>1</v>
      </c>
      <c r="B445" s="51" t="s">
        <v>116</v>
      </c>
      <c r="C445" s="76">
        <f t="shared" si="40"/>
        <v>0</v>
      </c>
      <c r="D445" s="48">
        <f>VLOOKUP($Q445&amp;$B445,'PNC Exon. &amp; no Exon.'!$A:$AL,'P.N.C. x Comp. x Ramos'!D$66,0)</f>
        <v>0</v>
      </c>
      <c r="E445" s="48">
        <f>VLOOKUP($Q445&amp;$B445,'PNC Exon. &amp; no Exon.'!$A:$AL,'P.N.C. x Comp. x Ramos'!E$66,0)</f>
        <v>0</v>
      </c>
      <c r="F445" s="48">
        <f>VLOOKUP($Q445&amp;$B445,'PNC Exon. &amp; no Exon.'!$A:$AL,'P.N.C. x Comp. x Ramos'!F$66,0)</f>
        <v>0</v>
      </c>
      <c r="G445" s="48">
        <f>VLOOKUP($Q445&amp;$B445,'PNC Exon. &amp; no Exon.'!$A:$AL,'P.N.C. x Comp. x Ramos'!G$66,0)</f>
        <v>0</v>
      </c>
      <c r="H445" s="48">
        <f>VLOOKUP($Q445&amp;$B445,'PNC Exon. &amp; no Exon.'!$A:$AL,'P.N.C. x Comp. x Ramos'!H$66,0)</f>
        <v>0</v>
      </c>
      <c r="I445" s="48">
        <f>VLOOKUP($Q445&amp;$B445,'PNC Exon. &amp; no Exon.'!$A:$AL,'P.N.C. x Comp. x Ramos'!I$66,0)</f>
        <v>0</v>
      </c>
      <c r="J445" s="48">
        <f>VLOOKUP($Q445&amp;$B445,'PNC Exon. &amp; no Exon.'!$A:$AL,'P.N.C. x Comp. x Ramos'!J$66,0)</f>
        <v>0</v>
      </c>
      <c r="K445" s="48">
        <f>VLOOKUP($Q445&amp;$B445,'PNC Exon. &amp; no Exon.'!$A:$AL,'P.N.C. x Comp. x Ramos'!K$66,0)</f>
        <v>0</v>
      </c>
      <c r="L445" s="48">
        <f>VLOOKUP($Q445&amp;$B445,'PNC Exon. &amp; no Exon.'!$A:$AL,'P.N.C. x Comp. x Ramos'!L$66,0)</f>
        <v>0</v>
      </c>
      <c r="M445" s="48">
        <f>VLOOKUP($Q445&amp;$B445,'PNC Exon. &amp; no Exon.'!$A:$AL,'P.N.C. x Comp. x Ramos'!M$66,0)</f>
        <v>0</v>
      </c>
      <c r="N445" s="48">
        <f>VLOOKUP($Q445&amp;$B445,'PNC Exon. &amp; no Exon.'!$A:$AL,'P.N.C. x Comp. x Ramos'!N$66,0)</f>
        <v>0</v>
      </c>
      <c r="O445" s="57">
        <f t="shared" si="39"/>
        <v>0</v>
      </c>
      <c r="Q445" s="137" t="s">
        <v>6</v>
      </c>
    </row>
    <row r="446" spans="1:17" ht="15.95" customHeight="1" x14ac:dyDescent="0.4">
      <c r="A446" s="47">
        <f t="shared" si="37"/>
        <v>1</v>
      </c>
      <c r="B446" s="50" t="s">
        <v>119</v>
      </c>
      <c r="C446" s="76">
        <f t="shared" si="40"/>
        <v>0</v>
      </c>
      <c r="D446" s="48">
        <f>VLOOKUP($Q446&amp;$B446,'PNC Exon. &amp; no Exon.'!$A:$AL,'P.N.C. x Comp. x Ramos'!D$66,0)</f>
        <v>0</v>
      </c>
      <c r="E446" s="48">
        <f>VLOOKUP($Q446&amp;$B446,'PNC Exon. &amp; no Exon.'!$A:$AL,'P.N.C. x Comp. x Ramos'!E$66,0)</f>
        <v>0</v>
      </c>
      <c r="F446" s="48">
        <f>VLOOKUP($Q446&amp;$B446,'PNC Exon. &amp; no Exon.'!$A:$AL,'P.N.C. x Comp. x Ramos'!F$66,0)</f>
        <v>0</v>
      </c>
      <c r="G446" s="48">
        <f>VLOOKUP($Q446&amp;$B446,'PNC Exon. &amp; no Exon.'!$A:$AL,'P.N.C. x Comp. x Ramos'!G$66,0)</f>
        <v>0</v>
      </c>
      <c r="H446" s="48">
        <f>VLOOKUP($Q446&amp;$B446,'PNC Exon. &amp; no Exon.'!$A:$AL,'P.N.C. x Comp. x Ramos'!H$66,0)</f>
        <v>0</v>
      </c>
      <c r="I446" s="48">
        <f>VLOOKUP($Q446&amp;$B446,'PNC Exon. &amp; no Exon.'!$A:$AL,'P.N.C. x Comp. x Ramos'!I$66,0)</f>
        <v>0</v>
      </c>
      <c r="J446" s="48">
        <f>VLOOKUP($Q446&amp;$B446,'PNC Exon. &amp; no Exon.'!$A:$AL,'P.N.C. x Comp. x Ramos'!J$66,0)</f>
        <v>0</v>
      </c>
      <c r="K446" s="48">
        <f>VLOOKUP($Q446&amp;$B446,'PNC Exon. &amp; no Exon.'!$A:$AL,'P.N.C. x Comp. x Ramos'!K$66,0)</f>
        <v>0</v>
      </c>
      <c r="L446" s="48">
        <f>VLOOKUP($Q446&amp;$B446,'PNC Exon. &amp; no Exon.'!$A:$AL,'P.N.C. x Comp. x Ramos'!L$66,0)</f>
        <v>0</v>
      </c>
      <c r="M446" s="48">
        <f>VLOOKUP($Q446&amp;$B446,'PNC Exon. &amp; no Exon.'!$A:$AL,'P.N.C. x Comp. x Ramos'!M$66,0)</f>
        <v>0</v>
      </c>
      <c r="N446" s="48">
        <f>VLOOKUP($Q446&amp;$B446,'PNC Exon. &amp; no Exon.'!$A:$AL,'P.N.C. x Comp. x Ramos'!N$66,0)</f>
        <v>0</v>
      </c>
      <c r="O446" s="57">
        <f t="shared" si="39"/>
        <v>0</v>
      </c>
      <c r="Q446" s="137" t="s">
        <v>6</v>
      </c>
    </row>
    <row r="447" spans="1:17" ht="15.95" customHeight="1" x14ac:dyDescent="0.4">
      <c r="A447" s="47">
        <f t="shared" si="37"/>
        <v>1</v>
      </c>
      <c r="B447" s="51" t="s">
        <v>118</v>
      </c>
      <c r="C447" s="76">
        <f t="shared" si="40"/>
        <v>0</v>
      </c>
      <c r="D447" s="48">
        <f>VLOOKUP($Q447&amp;$B447,'PNC Exon. &amp; no Exon.'!$A:$AL,'P.N.C. x Comp. x Ramos'!D$66,0)</f>
        <v>0</v>
      </c>
      <c r="E447" s="48">
        <f>VLOOKUP($Q447&amp;$B447,'PNC Exon. &amp; no Exon.'!$A:$AL,'P.N.C. x Comp. x Ramos'!E$66,0)</f>
        <v>0</v>
      </c>
      <c r="F447" s="48">
        <f>VLOOKUP($Q447&amp;$B447,'PNC Exon. &amp; no Exon.'!$A:$AL,'P.N.C. x Comp. x Ramos'!F$66,0)</f>
        <v>0</v>
      </c>
      <c r="G447" s="48">
        <f>VLOOKUP($Q447&amp;$B447,'PNC Exon. &amp; no Exon.'!$A:$AL,'P.N.C. x Comp. x Ramos'!G$66,0)</f>
        <v>0</v>
      </c>
      <c r="H447" s="48">
        <f>VLOOKUP($Q447&amp;$B447,'PNC Exon. &amp; no Exon.'!$A:$AL,'P.N.C. x Comp. x Ramos'!H$66,0)</f>
        <v>0</v>
      </c>
      <c r="I447" s="48">
        <f>VLOOKUP($Q447&amp;$B447,'PNC Exon. &amp; no Exon.'!$A:$AL,'P.N.C. x Comp. x Ramos'!I$66,0)</f>
        <v>0</v>
      </c>
      <c r="J447" s="48">
        <f>VLOOKUP($Q447&amp;$B447,'PNC Exon. &amp; no Exon.'!$A:$AL,'P.N.C. x Comp. x Ramos'!J$66,0)</f>
        <v>0</v>
      </c>
      <c r="K447" s="48">
        <f>VLOOKUP($Q447&amp;$B447,'PNC Exon. &amp; no Exon.'!$A:$AL,'P.N.C. x Comp. x Ramos'!K$66,0)</f>
        <v>0</v>
      </c>
      <c r="L447" s="48">
        <f>VLOOKUP($Q447&amp;$B447,'PNC Exon. &amp; no Exon.'!$A:$AL,'P.N.C. x Comp. x Ramos'!L$66,0)</f>
        <v>0</v>
      </c>
      <c r="M447" s="48">
        <f>VLOOKUP($Q447&amp;$B447,'PNC Exon. &amp; no Exon.'!$A:$AL,'P.N.C. x Comp. x Ramos'!M$66,0)</f>
        <v>0</v>
      </c>
      <c r="N447" s="48">
        <f>VLOOKUP($Q447&amp;$B447,'PNC Exon. &amp; no Exon.'!$A:$AL,'P.N.C. x Comp. x Ramos'!N$66,0)</f>
        <v>0</v>
      </c>
      <c r="O447" s="57">
        <f t="shared" si="39"/>
        <v>0</v>
      </c>
      <c r="Q447" s="137" t="s">
        <v>6</v>
      </c>
    </row>
    <row r="448" spans="1:17" ht="15.95" customHeight="1" x14ac:dyDescent="0.4">
      <c r="A448" s="47">
        <f t="shared" si="37"/>
        <v>1</v>
      </c>
      <c r="B448" s="51" t="s">
        <v>120</v>
      </c>
      <c r="C448" s="76">
        <f t="shared" si="40"/>
        <v>0</v>
      </c>
      <c r="D448" s="48">
        <f>VLOOKUP($Q448&amp;$B448,'PNC Exon. &amp; no Exon.'!$A:$AL,'P.N.C. x Comp. x Ramos'!D$66,0)</f>
        <v>0</v>
      </c>
      <c r="E448" s="48">
        <f>VLOOKUP($Q448&amp;$B448,'PNC Exon. &amp; no Exon.'!$A:$AL,'P.N.C. x Comp. x Ramos'!E$66,0)</f>
        <v>0</v>
      </c>
      <c r="F448" s="48">
        <f>VLOOKUP($Q448&amp;$B448,'PNC Exon. &amp; no Exon.'!$A:$AL,'P.N.C. x Comp. x Ramos'!F$66,0)</f>
        <v>0</v>
      </c>
      <c r="G448" s="48">
        <f>VLOOKUP($Q448&amp;$B448,'PNC Exon. &amp; no Exon.'!$A:$AL,'P.N.C. x Comp. x Ramos'!G$66,0)</f>
        <v>0</v>
      </c>
      <c r="H448" s="48">
        <f>VLOOKUP($Q448&amp;$B448,'PNC Exon. &amp; no Exon.'!$A:$AL,'P.N.C. x Comp. x Ramos'!H$66,0)</f>
        <v>0</v>
      </c>
      <c r="I448" s="48">
        <f>VLOOKUP($Q448&amp;$B448,'PNC Exon. &amp; no Exon.'!$A:$AL,'P.N.C. x Comp. x Ramos'!I$66,0)</f>
        <v>0</v>
      </c>
      <c r="J448" s="48">
        <f>VLOOKUP($Q448&amp;$B448,'PNC Exon. &amp; no Exon.'!$A:$AL,'P.N.C. x Comp. x Ramos'!J$66,0)</f>
        <v>0</v>
      </c>
      <c r="K448" s="48">
        <f>VLOOKUP($Q448&amp;$B448,'PNC Exon. &amp; no Exon.'!$A:$AL,'P.N.C. x Comp. x Ramos'!K$66,0)</f>
        <v>0</v>
      </c>
      <c r="L448" s="48">
        <f>VLOOKUP($Q448&amp;$B448,'PNC Exon. &amp; no Exon.'!$A:$AL,'P.N.C. x Comp. x Ramos'!L$66,0)</f>
        <v>0</v>
      </c>
      <c r="M448" s="48">
        <f>VLOOKUP($Q448&amp;$B448,'PNC Exon. &amp; no Exon.'!$A:$AL,'P.N.C. x Comp. x Ramos'!M$66,0)</f>
        <v>0</v>
      </c>
      <c r="N448" s="48">
        <f>VLOOKUP($Q448&amp;$B448,'PNC Exon. &amp; no Exon.'!$A:$AL,'P.N.C. x Comp. x Ramos'!N$66,0)</f>
        <v>0</v>
      </c>
      <c r="O448" s="57">
        <f t="shared" si="39"/>
        <v>0</v>
      </c>
      <c r="Q448" s="137" t="s">
        <v>6</v>
      </c>
    </row>
    <row r="449" spans="1:17" ht="15.95" customHeight="1" x14ac:dyDescent="0.4">
      <c r="A449" s="47">
        <f t="shared" si="37"/>
        <v>1</v>
      </c>
      <c r="B449" s="51" t="s">
        <v>80</v>
      </c>
      <c r="C449" s="76">
        <f t="shared" si="40"/>
        <v>0</v>
      </c>
      <c r="D449" s="48">
        <f>VLOOKUP($Q449&amp;$B449,'PNC Exon. &amp; no Exon.'!$A:$AL,'P.N.C. x Comp. x Ramos'!D$66,0)</f>
        <v>0</v>
      </c>
      <c r="E449" s="48">
        <f>VLOOKUP($Q449&amp;$B449,'PNC Exon. &amp; no Exon.'!$A:$AL,'P.N.C. x Comp. x Ramos'!E$66,0)</f>
        <v>0</v>
      </c>
      <c r="F449" s="48">
        <f>VLOOKUP($Q449&amp;$B449,'PNC Exon. &amp; no Exon.'!$A:$AL,'P.N.C. x Comp. x Ramos'!F$66,0)</f>
        <v>0</v>
      </c>
      <c r="G449" s="48">
        <f>VLOOKUP($Q449&amp;$B449,'PNC Exon. &amp; no Exon.'!$A:$AL,'P.N.C. x Comp. x Ramos'!G$66,0)</f>
        <v>0</v>
      </c>
      <c r="H449" s="48">
        <f>VLOOKUP($Q449&amp;$B449,'PNC Exon. &amp; no Exon.'!$A:$AL,'P.N.C. x Comp. x Ramos'!H$66,0)</f>
        <v>0</v>
      </c>
      <c r="I449" s="48">
        <f>VLOOKUP($Q449&amp;$B449,'PNC Exon. &amp; no Exon.'!$A:$AL,'P.N.C. x Comp. x Ramos'!I$66,0)</f>
        <v>0</v>
      </c>
      <c r="J449" s="48">
        <f>VLOOKUP($Q449&amp;$B449,'PNC Exon. &amp; no Exon.'!$A:$AL,'P.N.C. x Comp. x Ramos'!J$66,0)</f>
        <v>0</v>
      </c>
      <c r="K449" s="48">
        <f>VLOOKUP($Q449&amp;$B449,'PNC Exon. &amp; no Exon.'!$A:$AL,'P.N.C. x Comp. x Ramos'!K$66,0)</f>
        <v>0</v>
      </c>
      <c r="L449" s="48">
        <f>VLOOKUP($Q449&amp;$B449,'PNC Exon. &amp; no Exon.'!$A:$AL,'P.N.C. x Comp. x Ramos'!L$66,0)</f>
        <v>0</v>
      </c>
      <c r="M449" s="48">
        <f>VLOOKUP($Q449&amp;$B449,'PNC Exon. &amp; no Exon.'!$A:$AL,'P.N.C. x Comp. x Ramos'!M$66,0)</f>
        <v>0</v>
      </c>
      <c r="N449" s="48">
        <f>VLOOKUP($Q449&amp;$B449,'PNC Exon. &amp; no Exon.'!$A:$AL,'P.N.C. x Comp. x Ramos'!N$66,0)</f>
        <v>0</v>
      </c>
      <c r="O449" s="57">
        <f t="shared" si="39"/>
        <v>0</v>
      </c>
      <c r="Q449" s="137" t="s">
        <v>6</v>
      </c>
    </row>
    <row r="450" spans="1:17" ht="15.95" customHeight="1" x14ac:dyDescent="0.4">
      <c r="A450" s="47">
        <f t="shared" si="37"/>
        <v>1</v>
      </c>
      <c r="B450" s="51" t="s">
        <v>87</v>
      </c>
      <c r="C450" s="76">
        <f t="shared" si="40"/>
        <v>0</v>
      </c>
      <c r="D450" s="48">
        <f>VLOOKUP($Q450&amp;$B450,'PNC Exon. &amp; no Exon.'!$A:$AL,'P.N.C. x Comp. x Ramos'!D$66,0)</f>
        <v>0</v>
      </c>
      <c r="E450" s="48">
        <f>VLOOKUP($Q450&amp;$B450,'PNC Exon. &amp; no Exon.'!$A:$AL,'P.N.C. x Comp. x Ramos'!E$66,0)</f>
        <v>0</v>
      </c>
      <c r="F450" s="48">
        <f>VLOOKUP($Q450&amp;$B450,'PNC Exon. &amp; no Exon.'!$A:$AL,'P.N.C. x Comp. x Ramos'!F$66,0)</f>
        <v>0</v>
      </c>
      <c r="G450" s="48">
        <f>VLOOKUP($Q450&amp;$B450,'PNC Exon. &amp; no Exon.'!$A:$AL,'P.N.C. x Comp. x Ramos'!G$66,0)</f>
        <v>0</v>
      </c>
      <c r="H450" s="48">
        <f>VLOOKUP($Q450&amp;$B450,'PNC Exon. &amp; no Exon.'!$A:$AL,'P.N.C. x Comp. x Ramos'!H$66,0)</f>
        <v>0</v>
      </c>
      <c r="I450" s="48">
        <f>VLOOKUP($Q450&amp;$B450,'PNC Exon. &amp; no Exon.'!$A:$AL,'P.N.C. x Comp. x Ramos'!I$66,0)</f>
        <v>0</v>
      </c>
      <c r="J450" s="48">
        <f>VLOOKUP($Q450&amp;$B450,'PNC Exon. &amp; no Exon.'!$A:$AL,'P.N.C. x Comp. x Ramos'!J$66,0)</f>
        <v>0</v>
      </c>
      <c r="K450" s="48">
        <f>VLOOKUP($Q450&amp;$B450,'PNC Exon. &amp; no Exon.'!$A:$AL,'P.N.C. x Comp. x Ramos'!K$66,0)</f>
        <v>0</v>
      </c>
      <c r="L450" s="48">
        <f>VLOOKUP($Q450&amp;$B450,'PNC Exon. &amp; no Exon.'!$A:$AL,'P.N.C. x Comp. x Ramos'!L$66,0)</f>
        <v>0</v>
      </c>
      <c r="M450" s="48">
        <f>VLOOKUP($Q450&amp;$B450,'PNC Exon. &amp; no Exon.'!$A:$AL,'P.N.C. x Comp. x Ramos'!M$66,0)</f>
        <v>0</v>
      </c>
      <c r="N450" s="48">
        <f>VLOOKUP($Q450&amp;$B450,'PNC Exon. &amp; no Exon.'!$A:$AL,'P.N.C. x Comp. x Ramos'!N$66,0)</f>
        <v>0</v>
      </c>
      <c r="O450" s="57">
        <f t="shared" si="39"/>
        <v>0</v>
      </c>
      <c r="Q450" s="137" t="s">
        <v>6</v>
      </c>
    </row>
    <row r="451" spans="1:17" ht="15.95" customHeight="1" x14ac:dyDescent="0.4">
      <c r="A451" s="47">
        <f t="shared" si="37"/>
        <v>1</v>
      </c>
      <c r="B451" s="51" t="s">
        <v>122</v>
      </c>
      <c r="C451" s="76">
        <f t="shared" si="40"/>
        <v>0</v>
      </c>
      <c r="D451" s="48">
        <f>VLOOKUP($Q451&amp;$B451,'PNC Exon. &amp; no Exon.'!$A:$AL,'P.N.C. x Comp. x Ramos'!D$66,0)</f>
        <v>0</v>
      </c>
      <c r="E451" s="48">
        <f>VLOOKUP($Q451&amp;$B451,'PNC Exon. &amp; no Exon.'!$A:$AL,'P.N.C. x Comp. x Ramos'!E$66,0)</f>
        <v>0</v>
      </c>
      <c r="F451" s="48">
        <f>VLOOKUP($Q451&amp;$B451,'PNC Exon. &amp; no Exon.'!$A:$AL,'P.N.C. x Comp. x Ramos'!F$66,0)</f>
        <v>0</v>
      </c>
      <c r="G451" s="48">
        <f>VLOOKUP($Q451&amp;$B451,'PNC Exon. &amp; no Exon.'!$A:$AL,'P.N.C. x Comp. x Ramos'!G$66,0)</f>
        <v>0</v>
      </c>
      <c r="H451" s="48">
        <f>VLOOKUP($Q451&amp;$B451,'PNC Exon. &amp; no Exon.'!$A:$AL,'P.N.C. x Comp. x Ramos'!H$66,0)</f>
        <v>0</v>
      </c>
      <c r="I451" s="48">
        <f>VLOOKUP($Q451&amp;$B451,'PNC Exon. &amp; no Exon.'!$A:$AL,'P.N.C. x Comp. x Ramos'!I$66,0)</f>
        <v>0</v>
      </c>
      <c r="J451" s="48">
        <f>VLOOKUP($Q451&amp;$B451,'PNC Exon. &amp; no Exon.'!$A:$AL,'P.N.C. x Comp. x Ramos'!J$66,0)</f>
        <v>0</v>
      </c>
      <c r="K451" s="48">
        <f>VLOOKUP($Q451&amp;$B451,'PNC Exon. &amp; no Exon.'!$A:$AL,'P.N.C. x Comp. x Ramos'!K$66,0)</f>
        <v>0</v>
      </c>
      <c r="L451" s="48">
        <f>VLOOKUP($Q451&amp;$B451,'PNC Exon. &amp; no Exon.'!$A:$AL,'P.N.C. x Comp. x Ramos'!L$66,0)</f>
        <v>0</v>
      </c>
      <c r="M451" s="48">
        <f>VLOOKUP($Q451&amp;$B451,'PNC Exon. &amp; no Exon.'!$A:$AL,'P.N.C. x Comp. x Ramos'!M$66,0)</f>
        <v>0</v>
      </c>
      <c r="N451" s="48">
        <f>VLOOKUP($Q451&amp;$B451,'PNC Exon. &amp; no Exon.'!$A:$AL,'P.N.C. x Comp. x Ramos'!N$66,0)</f>
        <v>0</v>
      </c>
      <c r="O451" s="57">
        <f t="shared" si="39"/>
        <v>0</v>
      </c>
      <c r="Q451" s="137" t="s">
        <v>6</v>
      </c>
    </row>
    <row r="452" spans="1:17" ht="15.95" customHeight="1" x14ac:dyDescent="0.4">
      <c r="A452" s="47">
        <f t="shared" si="37"/>
        <v>1</v>
      </c>
      <c r="B452" s="51" t="s">
        <v>121</v>
      </c>
      <c r="C452" s="76">
        <f t="shared" si="40"/>
        <v>0</v>
      </c>
      <c r="D452" s="48">
        <f>VLOOKUP($Q452&amp;$B452,'PNC Exon. &amp; no Exon.'!$A:$AL,'P.N.C. x Comp. x Ramos'!D$66,0)</f>
        <v>0</v>
      </c>
      <c r="E452" s="48">
        <f>VLOOKUP($Q452&amp;$B452,'PNC Exon. &amp; no Exon.'!$A:$AL,'P.N.C. x Comp. x Ramos'!E$66,0)</f>
        <v>0</v>
      </c>
      <c r="F452" s="48">
        <f>VLOOKUP($Q452&amp;$B452,'PNC Exon. &amp; no Exon.'!$A:$AL,'P.N.C. x Comp. x Ramos'!F$66,0)</f>
        <v>0</v>
      </c>
      <c r="G452" s="48">
        <f>VLOOKUP($Q452&amp;$B452,'PNC Exon. &amp; no Exon.'!$A:$AL,'P.N.C. x Comp. x Ramos'!G$66,0)</f>
        <v>0</v>
      </c>
      <c r="H452" s="48">
        <f>VLOOKUP($Q452&amp;$B452,'PNC Exon. &amp; no Exon.'!$A:$AL,'P.N.C. x Comp. x Ramos'!H$66,0)</f>
        <v>0</v>
      </c>
      <c r="I452" s="48">
        <f>VLOOKUP($Q452&amp;$B452,'PNC Exon. &amp; no Exon.'!$A:$AL,'P.N.C. x Comp. x Ramos'!I$66,0)</f>
        <v>0</v>
      </c>
      <c r="J452" s="48">
        <f>VLOOKUP($Q452&amp;$B452,'PNC Exon. &amp; no Exon.'!$A:$AL,'P.N.C. x Comp. x Ramos'!J$66,0)</f>
        <v>0</v>
      </c>
      <c r="K452" s="48">
        <f>VLOOKUP($Q452&amp;$B452,'PNC Exon. &amp; no Exon.'!$A:$AL,'P.N.C. x Comp. x Ramos'!K$66,0)</f>
        <v>0</v>
      </c>
      <c r="L452" s="48">
        <f>VLOOKUP($Q452&amp;$B452,'PNC Exon. &amp; no Exon.'!$A:$AL,'P.N.C. x Comp. x Ramos'!L$66,0)</f>
        <v>0</v>
      </c>
      <c r="M452" s="48">
        <f>VLOOKUP($Q452&amp;$B452,'PNC Exon. &amp; no Exon.'!$A:$AL,'P.N.C. x Comp. x Ramos'!M$66,0)</f>
        <v>0</v>
      </c>
      <c r="N452" s="48">
        <f>VLOOKUP($Q452&amp;$B452,'PNC Exon. &amp; no Exon.'!$A:$AL,'P.N.C. x Comp. x Ramos'!N$66,0)</f>
        <v>0</v>
      </c>
      <c r="O452" s="57">
        <f t="shared" si="39"/>
        <v>0</v>
      </c>
      <c r="Q452" s="137" t="s">
        <v>6</v>
      </c>
    </row>
    <row r="453" spans="1:17" ht="15.95" customHeight="1" x14ac:dyDescent="0.4">
      <c r="A453" s="47">
        <f t="shared" si="37"/>
        <v>1</v>
      </c>
      <c r="B453" s="50" t="s">
        <v>123</v>
      </c>
      <c r="C453" s="76">
        <f t="shared" si="40"/>
        <v>0</v>
      </c>
      <c r="D453" s="48">
        <f>VLOOKUP($Q453&amp;$B453,'PNC Exon. &amp; no Exon.'!$A:$AL,'P.N.C. x Comp. x Ramos'!D$66,0)</f>
        <v>0</v>
      </c>
      <c r="E453" s="48">
        <f>VLOOKUP($Q453&amp;$B453,'PNC Exon. &amp; no Exon.'!$A:$AL,'P.N.C. x Comp. x Ramos'!E$66,0)</f>
        <v>0</v>
      </c>
      <c r="F453" s="48">
        <f>VLOOKUP($Q453&amp;$B453,'PNC Exon. &amp; no Exon.'!$A:$AL,'P.N.C. x Comp. x Ramos'!F$66,0)</f>
        <v>0</v>
      </c>
      <c r="G453" s="48">
        <f>VLOOKUP($Q453&amp;$B453,'PNC Exon. &amp; no Exon.'!$A:$AL,'P.N.C. x Comp. x Ramos'!G$66,0)</f>
        <v>0</v>
      </c>
      <c r="H453" s="48">
        <f>VLOOKUP($Q453&amp;$B453,'PNC Exon. &amp; no Exon.'!$A:$AL,'P.N.C. x Comp. x Ramos'!H$66,0)</f>
        <v>0</v>
      </c>
      <c r="I453" s="48">
        <f>VLOOKUP($Q453&amp;$B453,'PNC Exon. &amp; no Exon.'!$A:$AL,'P.N.C. x Comp. x Ramos'!I$66,0)</f>
        <v>0</v>
      </c>
      <c r="J453" s="48">
        <f>VLOOKUP($Q453&amp;$B453,'PNC Exon. &amp; no Exon.'!$A:$AL,'P.N.C. x Comp. x Ramos'!J$66,0)</f>
        <v>0</v>
      </c>
      <c r="K453" s="48">
        <f>VLOOKUP($Q453&amp;$B453,'PNC Exon. &amp; no Exon.'!$A:$AL,'P.N.C. x Comp. x Ramos'!K$66,0)</f>
        <v>0</v>
      </c>
      <c r="L453" s="48">
        <f>VLOOKUP($Q453&amp;$B453,'PNC Exon. &amp; no Exon.'!$A:$AL,'P.N.C. x Comp. x Ramos'!L$66,0)</f>
        <v>0</v>
      </c>
      <c r="M453" s="48">
        <f>VLOOKUP($Q453&amp;$B453,'PNC Exon. &amp; no Exon.'!$A:$AL,'P.N.C. x Comp. x Ramos'!M$66,0)</f>
        <v>0</v>
      </c>
      <c r="N453" s="48">
        <f>VLOOKUP($Q453&amp;$B453,'PNC Exon. &amp; no Exon.'!$A:$AL,'P.N.C. x Comp. x Ramos'!N$66,0)</f>
        <v>0</v>
      </c>
      <c r="O453" s="57">
        <f t="shared" si="39"/>
        <v>0</v>
      </c>
      <c r="Q453" s="137" t="s">
        <v>6</v>
      </c>
    </row>
    <row r="454" spans="1:17" ht="15.95" customHeight="1" x14ac:dyDescent="0.4">
      <c r="A454" s="47">
        <f t="shared" si="37"/>
        <v>1</v>
      </c>
      <c r="B454" s="51" t="s">
        <v>78</v>
      </c>
      <c r="C454" s="76">
        <f t="shared" si="40"/>
        <v>0</v>
      </c>
      <c r="D454" s="48">
        <f>VLOOKUP($Q454&amp;$B454,'PNC Exon. &amp; no Exon.'!$A:$AL,'P.N.C. x Comp. x Ramos'!D$66,0)</f>
        <v>0</v>
      </c>
      <c r="E454" s="48">
        <f>VLOOKUP($Q454&amp;$B454,'PNC Exon. &amp; no Exon.'!$A:$AL,'P.N.C. x Comp. x Ramos'!E$66,0)</f>
        <v>0</v>
      </c>
      <c r="F454" s="48">
        <f>VLOOKUP($Q454&amp;$B454,'PNC Exon. &amp; no Exon.'!$A:$AL,'P.N.C. x Comp. x Ramos'!F$66,0)</f>
        <v>0</v>
      </c>
      <c r="G454" s="48">
        <f>VLOOKUP($Q454&amp;$B454,'PNC Exon. &amp; no Exon.'!$A:$AL,'P.N.C. x Comp. x Ramos'!G$66,0)</f>
        <v>0</v>
      </c>
      <c r="H454" s="48">
        <f>VLOOKUP($Q454&amp;$B454,'PNC Exon. &amp; no Exon.'!$A:$AL,'P.N.C. x Comp. x Ramos'!H$66,0)</f>
        <v>0</v>
      </c>
      <c r="I454" s="48">
        <f>VLOOKUP($Q454&amp;$B454,'PNC Exon. &amp; no Exon.'!$A:$AL,'P.N.C. x Comp. x Ramos'!I$66,0)</f>
        <v>0</v>
      </c>
      <c r="J454" s="48">
        <f>VLOOKUP($Q454&amp;$B454,'PNC Exon. &amp; no Exon.'!$A:$AL,'P.N.C. x Comp. x Ramos'!J$66,0)</f>
        <v>0</v>
      </c>
      <c r="K454" s="48">
        <f>VLOOKUP($Q454&amp;$B454,'PNC Exon. &amp; no Exon.'!$A:$AL,'P.N.C. x Comp. x Ramos'!K$66,0)</f>
        <v>0</v>
      </c>
      <c r="L454" s="48">
        <f>VLOOKUP($Q454&amp;$B454,'PNC Exon. &amp; no Exon.'!$A:$AL,'P.N.C. x Comp. x Ramos'!L$66,0)</f>
        <v>0</v>
      </c>
      <c r="M454" s="48">
        <f>VLOOKUP($Q454&amp;$B454,'PNC Exon. &amp; no Exon.'!$A:$AL,'P.N.C. x Comp. x Ramos'!M$66,0)</f>
        <v>0</v>
      </c>
      <c r="N454" s="48">
        <f>VLOOKUP($Q454&amp;$B454,'PNC Exon. &amp; no Exon.'!$A:$AL,'P.N.C. x Comp. x Ramos'!N$66,0)</f>
        <v>0</v>
      </c>
      <c r="O454" s="57">
        <f t="shared" si="39"/>
        <v>0</v>
      </c>
      <c r="Q454" s="137" t="s">
        <v>6</v>
      </c>
    </row>
    <row r="455" spans="1:17" ht="15.95" customHeight="1" x14ac:dyDescent="0.4">
      <c r="A455" s="47">
        <f t="shared" si="37"/>
        <v>1</v>
      </c>
      <c r="B455" s="51" t="s">
        <v>124</v>
      </c>
      <c r="C455" s="76">
        <f t="shared" si="40"/>
        <v>0</v>
      </c>
      <c r="D455" s="48">
        <f>VLOOKUP($Q455&amp;$B455,'PNC Exon. &amp; no Exon.'!$A:$AL,'P.N.C. x Comp. x Ramos'!D$66,0)</f>
        <v>0</v>
      </c>
      <c r="E455" s="48">
        <f>VLOOKUP($Q455&amp;$B455,'PNC Exon. &amp; no Exon.'!$A:$AL,'P.N.C. x Comp. x Ramos'!E$66,0)</f>
        <v>0</v>
      </c>
      <c r="F455" s="48">
        <f>VLOOKUP($Q455&amp;$B455,'PNC Exon. &amp; no Exon.'!$A:$AL,'P.N.C. x Comp. x Ramos'!F$66,0)</f>
        <v>0</v>
      </c>
      <c r="G455" s="48">
        <f>VLOOKUP($Q455&amp;$B455,'PNC Exon. &amp; no Exon.'!$A:$AL,'P.N.C. x Comp. x Ramos'!G$66,0)</f>
        <v>0</v>
      </c>
      <c r="H455" s="48">
        <f>VLOOKUP($Q455&amp;$B455,'PNC Exon. &amp; no Exon.'!$A:$AL,'P.N.C. x Comp. x Ramos'!H$66,0)</f>
        <v>0</v>
      </c>
      <c r="I455" s="48">
        <f>VLOOKUP($Q455&amp;$B455,'PNC Exon. &amp; no Exon.'!$A:$AL,'P.N.C. x Comp. x Ramos'!I$66,0)</f>
        <v>0</v>
      </c>
      <c r="J455" s="48">
        <f>VLOOKUP($Q455&amp;$B455,'PNC Exon. &amp; no Exon.'!$A:$AL,'P.N.C. x Comp. x Ramos'!J$66,0)</f>
        <v>0</v>
      </c>
      <c r="K455" s="48">
        <f>VLOOKUP($Q455&amp;$B455,'PNC Exon. &amp; no Exon.'!$A:$AL,'P.N.C. x Comp. x Ramos'!K$66,0)</f>
        <v>0</v>
      </c>
      <c r="L455" s="48">
        <f>VLOOKUP($Q455&amp;$B455,'PNC Exon. &amp; no Exon.'!$A:$AL,'P.N.C. x Comp. x Ramos'!L$66,0)</f>
        <v>0</v>
      </c>
      <c r="M455" s="48">
        <f>VLOOKUP($Q455&amp;$B455,'PNC Exon. &amp; no Exon.'!$A:$AL,'P.N.C. x Comp. x Ramos'!M$66,0)</f>
        <v>0</v>
      </c>
      <c r="N455" s="48">
        <f>VLOOKUP($Q455&amp;$B455,'PNC Exon. &amp; no Exon.'!$A:$AL,'P.N.C. x Comp. x Ramos'!N$66,0)</f>
        <v>0</v>
      </c>
      <c r="O455" s="57">
        <f t="shared" si="39"/>
        <v>0</v>
      </c>
      <c r="Q455" s="137" t="s">
        <v>6</v>
      </c>
    </row>
    <row r="456" spans="1:17" ht="15.95" customHeight="1" x14ac:dyDescent="0.4">
      <c r="A456" s="47">
        <f t="shared" si="37"/>
        <v>1</v>
      </c>
      <c r="B456" s="51" t="s">
        <v>125</v>
      </c>
      <c r="C456" s="76">
        <f t="shared" si="40"/>
        <v>0</v>
      </c>
      <c r="D456" s="48">
        <f>VLOOKUP($Q456&amp;$B456,'PNC Exon. &amp; no Exon.'!$A:$AL,'P.N.C. x Comp. x Ramos'!D$66,0)</f>
        <v>0</v>
      </c>
      <c r="E456" s="48">
        <f>VLOOKUP($Q456&amp;$B456,'PNC Exon. &amp; no Exon.'!$A:$AL,'P.N.C. x Comp. x Ramos'!E$66,0)</f>
        <v>0</v>
      </c>
      <c r="F456" s="48">
        <f>VLOOKUP($Q456&amp;$B456,'PNC Exon. &amp; no Exon.'!$A:$AL,'P.N.C. x Comp. x Ramos'!F$66,0)</f>
        <v>0</v>
      </c>
      <c r="G456" s="48">
        <f>VLOOKUP($Q456&amp;$B456,'PNC Exon. &amp; no Exon.'!$A:$AL,'P.N.C. x Comp. x Ramos'!G$66,0)</f>
        <v>0</v>
      </c>
      <c r="H456" s="48">
        <f>VLOOKUP($Q456&amp;$B456,'PNC Exon. &amp; no Exon.'!$A:$AL,'P.N.C. x Comp. x Ramos'!H$66,0)</f>
        <v>0</v>
      </c>
      <c r="I456" s="48">
        <f>VLOOKUP($Q456&amp;$B456,'PNC Exon. &amp; no Exon.'!$A:$AL,'P.N.C. x Comp. x Ramos'!I$66,0)</f>
        <v>0</v>
      </c>
      <c r="J456" s="48">
        <f>VLOOKUP($Q456&amp;$B456,'PNC Exon. &amp; no Exon.'!$A:$AL,'P.N.C. x Comp. x Ramos'!J$66,0)</f>
        <v>0</v>
      </c>
      <c r="K456" s="48">
        <f>VLOOKUP($Q456&amp;$B456,'PNC Exon. &amp; no Exon.'!$A:$AL,'P.N.C. x Comp. x Ramos'!K$66,0)</f>
        <v>0</v>
      </c>
      <c r="L456" s="48">
        <f>VLOOKUP($Q456&amp;$B456,'PNC Exon. &amp; no Exon.'!$A:$AL,'P.N.C. x Comp. x Ramos'!L$66,0)</f>
        <v>0</v>
      </c>
      <c r="M456" s="48">
        <f>VLOOKUP($Q456&amp;$B456,'PNC Exon. &amp; no Exon.'!$A:$AL,'P.N.C. x Comp. x Ramos'!M$66,0)</f>
        <v>0</v>
      </c>
      <c r="N456" s="48">
        <f>VLOOKUP($Q456&amp;$B456,'PNC Exon. &amp; no Exon.'!$A:$AL,'P.N.C. x Comp. x Ramos'!N$66,0)</f>
        <v>0</v>
      </c>
      <c r="O456" s="57">
        <f t="shared" si="39"/>
        <v>0</v>
      </c>
      <c r="Q456" s="137" t="s">
        <v>6</v>
      </c>
    </row>
    <row r="457" spans="1:17" ht="15.95" customHeight="1" x14ac:dyDescent="0.4">
      <c r="A457" s="47">
        <f t="shared" si="37"/>
        <v>1</v>
      </c>
      <c r="B457" s="51" t="s">
        <v>126</v>
      </c>
      <c r="C457" s="76">
        <f t="shared" si="40"/>
        <v>0</v>
      </c>
      <c r="D457" s="48">
        <f>VLOOKUP($Q457&amp;$B457,'PNC Exon. &amp; no Exon.'!$A:$AL,'P.N.C. x Comp. x Ramos'!D$66,0)</f>
        <v>0</v>
      </c>
      <c r="E457" s="48">
        <f>VLOOKUP($Q457&amp;$B457,'PNC Exon. &amp; no Exon.'!$A:$AL,'P.N.C. x Comp. x Ramos'!E$66,0)</f>
        <v>0</v>
      </c>
      <c r="F457" s="48">
        <f>VLOOKUP($Q457&amp;$B457,'PNC Exon. &amp; no Exon.'!$A:$AL,'P.N.C. x Comp. x Ramos'!F$66,0)</f>
        <v>0</v>
      </c>
      <c r="G457" s="48">
        <f>VLOOKUP($Q457&amp;$B457,'PNC Exon. &amp; no Exon.'!$A:$AL,'P.N.C. x Comp. x Ramos'!G$66,0)</f>
        <v>0</v>
      </c>
      <c r="H457" s="48">
        <f>VLOOKUP($Q457&amp;$B457,'PNC Exon. &amp; no Exon.'!$A:$AL,'P.N.C. x Comp. x Ramos'!H$66,0)</f>
        <v>0</v>
      </c>
      <c r="I457" s="48">
        <f>VLOOKUP($Q457&amp;$B457,'PNC Exon. &amp; no Exon.'!$A:$AL,'P.N.C. x Comp. x Ramos'!I$66,0)</f>
        <v>0</v>
      </c>
      <c r="J457" s="48">
        <f>VLOOKUP($Q457&amp;$B457,'PNC Exon. &amp; no Exon.'!$A:$AL,'P.N.C. x Comp. x Ramos'!J$66,0)</f>
        <v>0</v>
      </c>
      <c r="K457" s="48">
        <f>VLOOKUP($Q457&amp;$B457,'PNC Exon. &amp; no Exon.'!$A:$AL,'P.N.C. x Comp. x Ramos'!K$66,0)</f>
        <v>0</v>
      </c>
      <c r="L457" s="48">
        <f>VLOOKUP($Q457&amp;$B457,'PNC Exon. &amp; no Exon.'!$A:$AL,'P.N.C. x Comp. x Ramos'!L$66,0)</f>
        <v>0</v>
      </c>
      <c r="M457" s="48">
        <f>VLOOKUP($Q457&amp;$B457,'PNC Exon. &amp; no Exon.'!$A:$AL,'P.N.C. x Comp. x Ramos'!M$66,0)</f>
        <v>0</v>
      </c>
      <c r="N457" s="48">
        <f>VLOOKUP($Q457&amp;$B457,'PNC Exon. &amp; no Exon.'!$A:$AL,'P.N.C. x Comp. x Ramos'!N$66,0)</f>
        <v>0</v>
      </c>
      <c r="O457" s="57">
        <f t="shared" si="39"/>
        <v>0</v>
      </c>
      <c r="Q457" s="137" t="s">
        <v>6</v>
      </c>
    </row>
    <row r="458" spans="1:17" ht="15.95" customHeight="1" x14ac:dyDescent="0.4">
      <c r="A458" s="47">
        <f t="shared" si="37"/>
        <v>1</v>
      </c>
      <c r="B458" s="51" t="s">
        <v>109</v>
      </c>
      <c r="C458" s="76">
        <f t="shared" si="40"/>
        <v>0</v>
      </c>
      <c r="D458" s="48">
        <f>VLOOKUP($Q458&amp;$B458,'PNC Exon. &amp; no Exon.'!$A:$AL,'P.N.C. x Comp. x Ramos'!D$66,0)</f>
        <v>0</v>
      </c>
      <c r="E458" s="48">
        <f>VLOOKUP($Q458&amp;$B458,'PNC Exon. &amp; no Exon.'!$A:$AL,'P.N.C. x Comp. x Ramos'!E$66,0)</f>
        <v>0</v>
      </c>
      <c r="F458" s="48">
        <f>VLOOKUP($Q458&amp;$B458,'PNC Exon. &amp; no Exon.'!$A:$AL,'P.N.C. x Comp. x Ramos'!F$66,0)</f>
        <v>0</v>
      </c>
      <c r="G458" s="48">
        <f>VLOOKUP($Q458&amp;$B458,'PNC Exon. &amp; no Exon.'!$A:$AL,'P.N.C. x Comp. x Ramos'!G$66,0)</f>
        <v>0</v>
      </c>
      <c r="H458" s="48">
        <f>VLOOKUP($Q458&amp;$B458,'PNC Exon. &amp; no Exon.'!$A:$AL,'P.N.C. x Comp. x Ramos'!H$66,0)</f>
        <v>0</v>
      </c>
      <c r="I458" s="48">
        <f>VLOOKUP($Q458&amp;$B458,'PNC Exon. &amp; no Exon.'!$A:$AL,'P.N.C. x Comp. x Ramos'!I$66,0)</f>
        <v>0</v>
      </c>
      <c r="J458" s="48">
        <f>VLOOKUP($Q458&amp;$B458,'PNC Exon. &amp; no Exon.'!$A:$AL,'P.N.C. x Comp. x Ramos'!J$66,0)</f>
        <v>0</v>
      </c>
      <c r="K458" s="48">
        <f>VLOOKUP($Q458&amp;$B458,'PNC Exon. &amp; no Exon.'!$A:$AL,'P.N.C. x Comp. x Ramos'!K$66,0)</f>
        <v>0</v>
      </c>
      <c r="L458" s="48">
        <f>VLOOKUP($Q458&amp;$B458,'PNC Exon. &amp; no Exon.'!$A:$AL,'P.N.C. x Comp. x Ramos'!L$66,0)</f>
        <v>0</v>
      </c>
      <c r="M458" s="48">
        <f>VLOOKUP($Q458&amp;$B458,'PNC Exon. &amp; no Exon.'!$A:$AL,'P.N.C. x Comp. x Ramos'!M$66,0)</f>
        <v>0</v>
      </c>
      <c r="N458" s="48">
        <f>VLOOKUP($Q458&amp;$B458,'PNC Exon. &amp; no Exon.'!$A:$AL,'P.N.C. x Comp. x Ramos'!N$66,0)</f>
        <v>0</v>
      </c>
      <c r="O458" s="57">
        <f t="shared" si="39"/>
        <v>0</v>
      </c>
      <c r="Q458" s="137" t="s">
        <v>6</v>
      </c>
    </row>
    <row r="459" spans="1:17" ht="15.95" customHeight="1" x14ac:dyDescent="0.4">
      <c r="A459" s="47">
        <f t="shared" si="37"/>
        <v>1</v>
      </c>
      <c r="B459" s="51" t="s">
        <v>127</v>
      </c>
      <c r="C459" s="76">
        <f t="shared" si="40"/>
        <v>0</v>
      </c>
      <c r="D459" s="48">
        <f>VLOOKUP($Q459&amp;$B459,'PNC Exon. &amp; no Exon.'!$A:$AL,'P.N.C. x Comp. x Ramos'!D$66,0)</f>
        <v>0</v>
      </c>
      <c r="E459" s="48">
        <f>VLOOKUP($Q459&amp;$B459,'PNC Exon. &amp; no Exon.'!$A:$AL,'P.N.C. x Comp. x Ramos'!E$66,0)</f>
        <v>0</v>
      </c>
      <c r="F459" s="48">
        <f>VLOOKUP($Q459&amp;$B459,'PNC Exon. &amp; no Exon.'!$A:$AL,'P.N.C. x Comp. x Ramos'!F$66,0)</f>
        <v>0</v>
      </c>
      <c r="G459" s="48">
        <f>VLOOKUP($Q459&amp;$B459,'PNC Exon. &amp; no Exon.'!$A:$AL,'P.N.C. x Comp. x Ramos'!G$66,0)</f>
        <v>0</v>
      </c>
      <c r="H459" s="48">
        <f>VLOOKUP($Q459&amp;$B459,'PNC Exon. &amp; no Exon.'!$A:$AL,'P.N.C. x Comp. x Ramos'!H$66,0)</f>
        <v>0</v>
      </c>
      <c r="I459" s="48">
        <f>VLOOKUP($Q459&amp;$B459,'PNC Exon. &amp; no Exon.'!$A:$AL,'P.N.C. x Comp. x Ramos'!I$66,0)</f>
        <v>0</v>
      </c>
      <c r="J459" s="48">
        <f>VLOOKUP($Q459&amp;$B459,'PNC Exon. &amp; no Exon.'!$A:$AL,'P.N.C. x Comp. x Ramos'!J$66,0)</f>
        <v>0</v>
      </c>
      <c r="K459" s="48">
        <f>VLOOKUP($Q459&amp;$B459,'PNC Exon. &amp; no Exon.'!$A:$AL,'P.N.C. x Comp. x Ramos'!K$66,0)</f>
        <v>0</v>
      </c>
      <c r="L459" s="48">
        <f>VLOOKUP($Q459&amp;$B459,'PNC Exon. &amp; no Exon.'!$A:$AL,'P.N.C. x Comp. x Ramos'!L$66,0)</f>
        <v>0</v>
      </c>
      <c r="M459" s="48">
        <f>VLOOKUP($Q459&amp;$B459,'PNC Exon. &amp; no Exon.'!$A:$AL,'P.N.C. x Comp. x Ramos'!M$66,0)</f>
        <v>0</v>
      </c>
      <c r="N459" s="48">
        <f>VLOOKUP($Q459&amp;$B459,'PNC Exon. &amp; no Exon.'!$A:$AL,'P.N.C. x Comp. x Ramos'!N$66,0)</f>
        <v>0</v>
      </c>
      <c r="O459" s="57">
        <f t="shared" si="39"/>
        <v>0</v>
      </c>
      <c r="Q459" s="137" t="s">
        <v>6</v>
      </c>
    </row>
    <row r="460" spans="1:17" ht="15.95" customHeight="1" x14ac:dyDescent="0.4">
      <c r="A460" s="47">
        <f t="shared" si="37"/>
        <v>1</v>
      </c>
      <c r="B460" s="51" t="s">
        <v>79</v>
      </c>
      <c r="C460" s="76">
        <f t="shared" si="40"/>
        <v>0</v>
      </c>
      <c r="D460" s="48">
        <f>VLOOKUP($Q460&amp;$B460,'PNC Exon. &amp; no Exon.'!$A:$AL,'P.N.C. x Comp. x Ramos'!D$66,0)</f>
        <v>0</v>
      </c>
      <c r="E460" s="48">
        <f>VLOOKUP($Q460&amp;$B460,'PNC Exon. &amp; no Exon.'!$A:$AL,'P.N.C. x Comp. x Ramos'!E$66,0)</f>
        <v>0</v>
      </c>
      <c r="F460" s="48">
        <f>VLOOKUP($Q460&amp;$B460,'PNC Exon. &amp; no Exon.'!$A:$AL,'P.N.C. x Comp. x Ramos'!F$66,0)</f>
        <v>0</v>
      </c>
      <c r="G460" s="48">
        <f>VLOOKUP($Q460&amp;$B460,'PNC Exon. &amp; no Exon.'!$A:$AL,'P.N.C. x Comp. x Ramos'!G$66,0)</f>
        <v>0</v>
      </c>
      <c r="H460" s="48">
        <f>VLOOKUP($Q460&amp;$B460,'PNC Exon. &amp; no Exon.'!$A:$AL,'P.N.C. x Comp. x Ramos'!H$66,0)</f>
        <v>0</v>
      </c>
      <c r="I460" s="48">
        <f>VLOOKUP($Q460&amp;$B460,'PNC Exon. &amp; no Exon.'!$A:$AL,'P.N.C. x Comp. x Ramos'!I$66,0)</f>
        <v>0</v>
      </c>
      <c r="J460" s="48">
        <f>VLOOKUP($Q460&amp;$B460,'PNC Exon. &amp; no Exon.'!$A:$AL,'P.N.C. x Comp. x Ramos'!J$66,0)</f>
        <v>0</v>
      </c>
      <c r="K460" s="48">
        <f>VLOOKUP($Q460&amp;$B460,'PNC Exon. &amp; no Exon.'!$A:$AL,'P.N.C. x Comp. x Ramos'!K$66,0)</f>
        <v>0</v>
      </c>
      <c r="L460" s="48">
        <f>VLOOKUP($Q460&amp;$B460,'PNC Exon. &amp; no Exon.'!$A:$AL,'P.N.C. x Comp. x Ramos'!L$66,0)</f>
        <v>0</v>
      </c>
      <c r="M460" s="48">
        <f>VLOOKUP($Q460&amp;$B460,'PNC Exon. &amp; no Exon.'!$A:$AL,'P.N.C. x Comp. x Ramos'!M$66,0)</f>
        <v>0</v>
      </c>
      <c r="N460" s="48">
        <f>VLOOKUP($Q460&amp;$B460,'PNC Exon. &amp; no Exon.'!$A:$AL,'P.N.C. x Comp. x Ramos'!N$66,0)</f>
        <v>0</v>
      </c>
      <c r="O460" s="57">
        <f t="shared" si="39"/>
        <v>0</v>
      </c>
      <c r="Q460" s="137" t="s">
        <v>6</v>
      </c>
    </row>
    <row r="461" spans="1:17" ht="15.95" customHeight="1" x14ac:dyDescent="0.4">
      <c r="A461" s="47">
        <f t="shared" si="37"/>
        <v>1</v>
      </c>
      <c r="B461" s="51" t="s">
        <v>128</v>
      </c>
      <c r="C461" s="76">
        <f t="shared" si="40"/>
        <v>0</v>
      </c>
      <c r="D461" s="48">
        <f>VLOOKUP($Q461&amp;$B461,'PNC Exon. &amp; no Exon.'!$A:$AL,'P.N.C. x Comp. x Ramos'!D$66,0)</f>
        <v>0</v>
      </c>
      <c r="E461" s="48">
        <f>VLOOKUP($Q461&amp;$B461,'PNC Exon. &amp; no Exon.'!$A:$AL,'P.N.C. x Comp. x Ramos'!E$66,0)</f>
        <v>0</v>
      </c>
      <c r="F461" s="48">
        <f>VLOOKUP($Q461&amp;$B461,'PNC Exon. &amp; no Exon.'!$A:$AL,'P.N.C. x Comp. x Ramos'!F$66,0)</f>
        <v>0</v>
      </c>
      <c r="G461" s="48">
        <f>VLOOKUP($Q461&amp;$B461,'PNC Exon. &amp; no Exon.'!$A:$AL,'P.N.C. x Comp. x Ramos'!G$66,0)</f>
        <v>0</v>
      </c>
      <c r="H461" s="48">
        <f>VLOOKUP($Q461&amp;$B461,'PNC Exon. &amp; no Exon.'!$A:$AL,'P.N.C. x Comp. x Ramos'!H$66,0)</f>
        <v>0</v>
      </c>
      <c r="I461" s="48">
        <f>VLOOKUP($Q461&amp;$B461,'PNC Exon. &amp; no Exon.'!$A:$AL,'P.N.C. x Comp. x Ramos'!I$66,0)</f>
        <v>0</v>
      </c>
      <c r="J461" s="48">
        <f>VLOOKUP($Q461&amp;$B461,'PNC Exon. &amp; no Exon.'!$A:$AL,'P.N.C. x Comp. x Ramos'!J$66,0)</f>
        <v>0</v>
      </c>
      <c r="K461" s="48">
        <f>VLOOKUP($Q461&amp;$B461,'PNC Exon. &amp; no Exon.'!$A:$AL,'P.N.C. x Comp. x Ramos'!K$66,0)</f>
        <v>0</v>
      </c>
      <c r="L461" s="48">
        <f>VLOOKUP($Q461&amp;$B461,'PNC Exon. &amp; no Exon.'!$A:$AL,'P.N.C. x Comp. x Ramos'!L$66,0)</f>
        <v>0</v>
      </c>
      <c r="M461" s="48">
        <f>VLOOKUP($Q461&amp;$B461,'PNC Exon. &amp; no Exon.'!$A:$AL,'P.N.C. x Comp. x Ramos'!M$66,0)</f>
        <v>0</v>
      </c>
      <c r="N461" s="48">
        <f>VLOOKUP($Q461&amp;$B461,'PNC Exon. &amp; no Exon.'!$A:$AL,'P.N.C. x Comp. x Ramos'!N$66,0)</f>
        <v>0</v>
      </c>
      <c r="O461" s="57">
        <f t="shared" si="39"/>
        <v>0</v>
      </c>
      <c r="Q461" s="137" t="s">
        <v>6</v>
      </c>
    </row>
    <row r="462" spans="1:17" ht="15.95" customHeight="1" x14ac:dyDescent="0.4">
      <c r="A462" s="47">
        <f t="shared" si="37"/>
        <v>1</v>
      </c>
      <c r="B462" s="51" t="s">
        <v>130</v>
      </c>
      <c r="C462" s="76">
        <f t="shared" si="40"/>
        <v>0</v>
      </c>
      <c r="D462" s="48">
        <f>VLOOKUP($Q462&amp;$B462,'PNC Exon. &amp; no Exon.'!$A:$AL,'P.N.C. x Comp. x Ramos'!D$66,0)</f>
        <v>0</v>
      </c>
      <c r="E462" s="48">
        <f>VLOOKUP($Q462&amp;$B462,'PNC Exon. &amp; no Exon.'!$A:$AL,'P.N.C. x Comp. x Ramos'!E$66,0)</f>
        <v>0</v>
      </c>
      <c r="F462" s="48">
        <f>VLOOKUP($Q462&amp;$B462,'PNC Exon. &amp; no Exon.'!$A:$AL,'P.N.C. x Comp. x Ramos'!F$66,0)</f>
        <v>0</v>
      </c>
      <c r="G462" s="48">
        <f>VLOOKUP($Q462&amp;$B462,'PNC Exon. &amp; no Exon.'!$A:$AL,'P.N.C. x Comp. x Ramos'!G$66,0)</f>
        <v>0</v>
      </c>
      <c r="H462" s="48">
        <f>VLOOKUP($Q462&amp;$B462,'PNC Exon. &amp; no Exon.'!$A:$AL,'P.N.C. x Comp. x Ramos'!H$66,0)</f>
        <v>0</v>
      </c>
      <c r="I462" s="48">
        <f>VLOOKUP($Q462&amp;$B462,'PNC Exon. &amp; no Exon.'!$A:$AL,'P.N.C. x Comp. x Ramos'!I$66,0)</f>
        <v>0</v>
      </c>
      <c r="J462" s="48">
        <f>VLOOKUP($Q462&amp;$B462,'PNC Exon. &amp; no Exon.'!$A:$AL,'P.N.C. x Comp. x Ramos'!J$66,0)</f>
        <v>0</v>
      </c>
      <c r="K462" s="48">
        <f>VLOOKUP($Q462&amp;$B462,'PNC Exon. &amp; no Exon.'!$A:$AL,'P.N.C. x Comp. x Ramos'!K$66,0)</f>
        <v>0</v>
      </c>
      <c r="L462" s="48">
        <f>VLOOKUP($Q462&amp;$B462,'PNC Exon. &amp; no Exon.'!$A:$AL,'P.N.C. x Comp. x Ramos'!L$66,0)</f>
        <v>0</v>
      </c>
      <c r="M462" s="48">
        <f>VLOOKUP($Q462&amp;$B462,'PNC Exon. &amp; no Exon.'!$A:$AL,'P.N.C. x Comp. x Ramos'!M$66,0)</f>
        <v>0</v>
      </c>
      <c r="N462" s="48">
        <f>VLOOKUP($Q462&amp;$B462,'PNC Exon. &amp; no Exon.'!$A:$AL,'P.N.C. x Comp. x Ramos'!N$66,0)</f>
        <v>0</v>
      </c>
      <c r="O462" s="57">
        <f t="shared" si="39"/>
        <v>0</v>
      </c>
      <c r="Q462" s="137" t="s">
        <v>6</v>
      </c>
    </row>
    <row r="463" spans="1:17" ht="15.95" customHeight="1" x14ac:dyDescent="0.4">
      <c r="A463" s="47">
        <f t="shared" si="37"/>
        <v>1</v>
      </c>
      <c r="B463" s="51" t="s">
        <v>129</v>
      </c>
      <c r="C463" s="76">
        <f t="shared" si="40"/>
        <v>0</v>
      </c>
      <c r="D463" s="48">
        <f>VLOOKUP($Q463&amp;$B463,'PNC Exon. &amp; no Exon.'!$A:$AL,'P.N.C. x Comp. x Ramos'!D$66,0)</f>
        <v>0</v>
      </c>
      <c r="E463" s="48">
        <f>VLOOKUP($Q463&amp;$B463,'PNC Exon. &amp; no Exon.'!$A:$AL,'P.N.C. x Comp. x Ramos'!E$66,0)</f>
        <v>0</v>
      </c>
      <c r="F463" s="48">
        <f>VLOOKUP($Q463&amp;$B463,'PNC Exon. &amp; no Exon.'!$A:$AL,'P.N.C. x Comp. x Ramos'!F$66,0)</f>
        <v>0</v>
      </c>
      <c r="G463" s="48">
        <f>VLOOKUP($Q463&amp;$B463,'PNC Exon. &amp; no Exon.'!$A:$AL,'P.N.C. x Comp. x Ramos'!G$66,0)</f>
        <v>0</v>
      </c>
      <c r="H463" s="48">
        <f>VLOOKUP($Q463&amp;$B463,'PNC Exon. &amp; no Exon.'!$A:$AL,'P.N.C. x Comp. x Ramos'!H$66,0)</f>
        <v>0</v>
      </c>
      <c r="I463" s="48">
        <f>VLOOKUP($Q463&amp;$B463,'PNC Exon. &amp; no Exon.'!$A:$AL,'P.N.C. x Comp. x Ramos'!I$66,0)</f>
        <v>0</v>
      </c>
      <c r="J463" s="48">
        <f>VLOOKUP($Q463&amp;$B463,'PNC Exon. &amp; no Exon.'!$A:$AL,'P.N.C. x Comp. x Ramos'!J$66,0)</f>
        <v>0</v>
      </c>
      <c r="K463" s="48">
        <f>VLOOKUP($Q463&amp;$B463,'PNC Exon. &amp; no Exon.'!$A:$AL,'P.N.C. x Comp. x Ramos'!K$66,0)</f>
        <v>0</v>
      </c>
      <c r="L463" s="48">
        <f>VLOOKUP($Q463&amp;$B463,'PNC Exon. &amp; no Exon.'!$A:$AL,'P.N.C. x Comp. x Ramos'!L$66,0)</f>
        <v>0</v>
      </c>
      <c r="M463" s="48">
        <f>VLOOKUP($Q463&amp;$B463,'PNC Exon. &amp; no Exon.'!$A:$AL,'P.N.C. x Comp. x Ramos'!M$66,0)</f>
        <v>0</v>
      </c>
      <c r="N463" s="48">
        <f>VLOOKUP($Q463&amp;$B463,'PNC Exon. &amp; no Exon.'!$A:$AL,'P.N.C. x Comp. x Ramos'!N$66,0)</f>
        <v>0</v>
      </c>
      <c r="O463" s="57">
        <f t="shared" si="39"/>
        <v>0</v>
      </c>
      <c r="Q463" s="137" t="s">
        <v>6</v>
      </c>
    </row>
    <row r="464" spans="1:17" ht="15.95" customHeight="1" x14ac:dyDescent="0.4">
      <c r="A464" s="47">
        <f t="shared" si="37"/>
        <v>1</v>
      </c>
      <c r="B464" s="51" t="s">
        <v>131</v>
      </c>
      <c r="C464" s="76">
        <f t="shared" si="40"/>
        <v>0</v>
      </c>
      <c r="D464" s="48">
        <f>VLOOKUP($Q464&amp;$B464,'PNC Exon. &amp; no Exon.'!$A:$AL,'P.N.C. x Comp. x Ramos'!D$66,0)</f>
        <v>0</v>
      </c>
      <c r="E464" s="48">
        <f>VLOOKUP($Q464&amp;$B464,'PNC Exon. &amp; no Exon.'!$A:$AL,'P.N.C. x Comp. x Ramos'!E$66,0)</f>
        <v>0</v>
      </c>
      <c r="F464" s="48">
        <f>VLOOKUP($Q464&amp;$B464,'PNC Exon. &amp; no Exon.'!$A:$AL,'P.N.C. x Comp. x Ramos'!F$66,0)</f>
        <v>0</v>
      </c>
      <c r="G464" s="48">
        <f>VLOOKUP($Q464&amp;$B464,'PNC Exon. &amp; no Exon.'!$A:$AL,'P.N.C. x Comp. x Ramos'!G$66,0)</f>
        <v>0</v>
      </c>
      <c r="H464" s="48">
        <f>VLOOKUP($Q464&amp;$B464,'PNC Exon. &amp; no Exon.'!$A:$AL,'P.N.C. x Comp. x Ramos'!H$66,0)</f>
        <v>0</v>
      </c>
      <c r="I464" s="48">
        <f>VLOOKUP($Q464&amp;$B464,'PNC Exon. &amp; no Exon.'!$A:$AL,'P.N.C. x Comp. x Ramos'!I$66,0)</f>
        <v>0</v>
      </c>
      <c r="J464" s="48">
        <f>VLOOKUP($Q464&amp;$B464,'PNC Exon. &amp; no Exon.'!$A:$AL,'P.N.C. x Comp. x Ramos'!J$66,0)</f>
        <v>0</v>
      </c>
      <c r="K464" s="48">
        <f>VLOOKUP($Q464&amp;$B464,'PNC Exon. &amp; no Exon.'!$A:$AL,'P.N.C. x Comp. x Ramos'!K$66,0)</f>
        <v>0</v>
      </c>
      <c r="L464" s="48">
        <f>VLOOKUP($Q464&amp;$B464,'PNC Exon. &amp; no Exon.'!$A:$AL,'P.N.C. x Comp. x Ramos'!L$66,0)</f>
        <v>0</v>
      </c>
      <c r="M464" s="48">
        <f>VLOOKUP($Q464&amp;$B464,'PNC Exon. &amp; no Exon.'!$A:$AL,'P.N.C. x Comp. x Ramos'!M$66,0)</f>
        <v>0</v>
      </c>
      <c r="N464" s="48">
        <f>VLOOKUP($Q464&amp;$B464,'PNC Exon. &amp; no Exon.'!$A:$AL,'P.N.C. x Comp. x Ramos'!N$66,0)</f>
        <v>0</v>
      </c>
      <c r="O464" s="57">
        <f t="shared" si="39"/>
        <v>0</v>
      </c>
      <c r="Q464" s="137" t="s">
        <v>6</v>
      </c>
    </row>
    <row r="465" spans="1:15" x14ac:dyDescent="0.4">
      <c r="A465" s="70" t="s">
        <v>172</v>
      </c>
      <c r="B465" s="3"/>
      <c r="C465" s="9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10"/>
    </row>
    <row r="466" spans="1:15" x14ac:dyDescent="0.4">
      <c r="B466" s="15"/>
    </row>
    <row r="486" spans="1:17" ht="17.25" customHeight="1" x14ac:dyDescent="0.6">
      <c r="A486" s="170" t="s">
        <v>42</v>
      </c>
      <c r="B486" s="170"/>
      <c r="C486" s="170"/>
      <c r="D486" s="170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</row>
    <row r="487" spans="1:17" ht="12.75" customHeight="1" x14ac:dyDescent="0.4">
      <c r="A487" s="169" t="s">
        <v>56</v>
      </c>
      <c r="B487" s="169"/>
      <c r="C487" s="169"/>
      <c r="D487" s="169"/>
      <c r="E487" s="169"/>
      <c r="F487" s="169"/>
      <c r="G487" s="169"/>
      <c r="H487" s="169"/>
      <c r="I487" s="169"/>
      <c r="J487" s="169"/>
      <c r="K487" s="169"/>
      <c r="L487" s="169"/>
      <c r="M487" s="169"/>
      <c r="N487" s="169"/>
      <c r="O487" s="169"/>
    </row>
    <row r="488" spans="1:17" ht="12.75" customHeight="1" x14ac:dyDescent="0.4">
      <c r="A488" s="171" t="s">
        <v>140</v>
      </c>
      <c r="B488" s="172"/>
      <c r="C488" s="172"/>
      <c r="D488" s="172"/>
      <c r="E488" s="172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</row>
    <row r="489" spans="1:17" ht="12.75" customHeight="1" x14ac:dyDescent="0.4">
      <c r="A489" s="169" t="s">
        <v>91</v>
      </c>
      <c r="B489" s="169"/>
      <c r="C489" s="169"/>
      <c r="D489" s="169"/>
      <c r="E489" s="169"/>
      <c r="F489" s="169"/>
      <c r="G489" s="169"/>
      <c r="H489" s="169"/>
      <c r="I489" s="169"/>
      <c r="J489" s="169"/>
      <c r="K489" s="169"/>
      <c r="L489" s="169"/>
      <c r="M489" s="169"/>
      <c r="N489" s="169"/>
      <c r="O489" s="169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109" t="s">
        <v>32</v>
      </c>
      <c r="B491" s="69" t="s">
        <v>88</v>
      </c>
      <c r="C491" s="109" t="s">
        <v>0</v>
      </c>
      <c r="D491" s="109" t="s">
        <v>43</v>
      </c>
      <c r="E491" s="109" t="s">
        <v>13</v>
      </c>
      <c r="F491" s="109" t="s">
        <v>44</v>
      </c>
      <c r="G491" s="109" t="s">
        <v>15</v>
      </c>
      <c r="H491" s="109" t="s">
        <v>45</v>
      </c>
      <c r="I491" s="109" t="s">
        <v>90</v>
      </c>
      <c r="J491" s="109" t="s">
        <v>46</v>
      </c>
      <c r="K491" s="109" t="s">
        <v>36</v>
      </c>
      <c r="L491" s="109" t="s">
        <v>47</v>
      </c>
      <c r="M491" s="109" t="s">
        <v>48</v>
      </c>
      <c r="N491" s="109" t="s">
        <v>49</v>
      </c>
      <c r="O491" s="109" t="s">
        <v>61</v>
      </c>
    </row>
    <row r="492" spans="1:17" ht="15.95" customHeight="1" x14ac:dyDescent="0.4">
      <c r="A492" s="47"/>
      <c r="B492" s="66" t="s">
        <v>21</v>
      </c>
      <c r="C492" s="76">
        <f t="shared" ref="C492:N492" si="41">SUM(C493:C525)</f>
        <v>0</v>
      </c>
      <c r="D492" s="76">
        <f t="shared" si="41"/>
        <v>0</v>
      </c>
      <c r="E492" s="76">
        <f t="shared" si="41"/>
        <v>0</v>
      </c>
      <c r="F492" s="76">
        <f t="shared" si="41"/>
        <v>0</v>
      </c>
      <c r="G492" s="76">
        <f t="shared" si="41"/>
        <v>0</v>
      </c>
      <c r="H492" s="76">
        <f t="shared" si="41"/>
        <v>0</v>
      </c>
      <c r="I492" s="76">
        <f t="shared" si="41"/>
        <v>0</v>
      </c>
      <c r="J492" s="76">
        <f t="shared" si="41"/>
        <v>0</v>
      </c>
      <c r="K492" s="76">
        <f t="shared" si="41"/>
        <v>0</v>
      </c>
      <c r="L492" s="76">
        <f t="shared" si="41"/>
        <v>0</v>
      </c>
      <c r="M492" s="76">
        <f t="shared" si="41"/>
        <v>0</v>
      </c>
      <c r="N492" s="76">
        <f t="shared" si="41"/>
        <v>0</v>
      </c>
      <c r="O492" s="60">
        <f>SUM(O493:O525,0)</f>
        <v>0</v>
      </c>
      <c r="Q492" s="137" t="s">
        <v>7</v>
      </c>
    </row>
    <row r="493" spans="1:17" ht="15.95" customHeight="1" x14ac:dyDescent="0.4">
      <c r="A493" s="47">
        <f t="shared" ref="A493:A525" si="42">RANK(C493,$C$493:$C$525,0)</f>
        <v>1</v>
      </c>
      <c r="B493" s="87" t="s">
        <v>84</v>
      </c>
      <c r="C493" s="76">
        <f t="shared" ref="C493" si="43">SUM(D493:N493)</f>
        <v>0</v>
      </c>
      <c r="D493" s="48">
        <f>VLOOKUP($Q493&amp;$B493,'PNC Exon. &amp; no Exon.'!$A:$AL,'P.N.C. x Comp. x Ramos'!D$66,0)</f>
        <v>0</v>
      </c>
      <c r="E493" s="48">
        <f>VLOOKUP($Q493&amp;$B493,'PNC Exon. &amp; no Exon.'!$A:$AL,'P.N.C. x Comp. x Ramos'!E$66,0)</f>
        <v>0</v>
      </c>
      <c r="F493" s="48">
        <f>VLOOKUP($Q493&amp;$B493,'PNC Exon. &amp; no Exon.'!$A:$AL,'P.N.C. x Comp. x Ramos'!F$66,0)</f>
        <v>0</v>
      </c>
      <c r="G493" s="48">
        <f>VLOOKUP($Q493&amp;$B493,'PNC Exon. &amp; no Exon.'!$A:$AL,'P.N.C. x Comp. x Ramos'!G$66,0)</f>
        <v>0</v>
      </c>
      <c r="H493" s="48">
        <f>VLOOKUP($Q493&amp;$B493,'PNC Exon. &amp; no Exon.'!$A:$AL,'P.N.C. x Comp. x Ramos'!H$66,0)</f>
        <v>0</v>
      </c>
      <c r="I493" s="48">
        <f>VLOOKUP($Q493&amp;$B493,'PNC Exon. &amp; no Exon.'!$A:$AL,'P.N.C. x Comp. x Ramos'!I$66,0)</f>
        <v>0</v>
      </c>
      <c r="J493" s="48">
        <f>VLOOKUP($Q493&amp;$B493,'PNC Exon. &amp; no Exon.'!$A:$AL,'P.N.C. x Comp. x Ramos'!J$66,0)</f>
        <v>0</v>
      </c>
      <c r="K493" s="48">
        <f>VLOOKUP($Q493&amp;$B493,'PNC Exon. &amp; no Exon.'!$A:$AL,'P.N.C. x Comp. x Ramos'!K$66,0)</f>
        <v>0</v>
      </c>
      <c r="L493" s="48">
        <f>VLOOKUP($Q493&amp;$B493,'PNC Exon. &amp; no Exon.'!$A:$AL,'P.N.C. x Comp. x Ramos'!L$66,0)</f>
        <v>0</v>
      </c>
      <c r="M493" s="48">
        <f>VLOOKUP($Q493&amp;$B493,'PNC Exon. &amp; no Exon.'!$A:$AL,'P.N.C. x Comp. x Ramos'!M$66,0)</f>
        <v>0</v>
      </c>
      <c r="N493" s="48">
        <f>VLOOKUP($Q493&amp;$B493,'PNC Exon. &amp; no Exon.'!$A:$AL,'P.N.C. x Comp. x Ramos'!N$66,0)</f>
        <v>0</v>
      </c>
      <c r="O493" s="57">
        <f t="shared" ref="O493:O525" si="44">IFERROR(C493/$C$492*100,0)</f>
        <v>0</v>
      </c>
      <c r="Q493" s="137" t="s">
        <v>7</v>
      </c>
    </row>
    <row r="494" spans="1:17" ht="15.95" customHeight="1" x14ac:dyDescent="0.4">
      <c r="A494" s="47">
        <f t="shared" si="42"/>
        <v>1</v>
      </c>
      <c r="B494" s="51" t="s">
        <v>92</v>
      </c>
      <c r="C494" s="76">
        <f t="shared" ref="C494:C525" si="45">SUM(D494:N494)</f>
        <v>0</v>
      </c>
      <c r="D494" s="48">
        <f>VLOOKUP($Q494&amp;$B494,'PNC Exon. &amp; no Exon.'!$A:$AL,'P.N.C. x Comp. x Ramos'!D$66,0)</f>
        <v>0</v>
      </c>
      <c r="E494" s="48">
        <f>VLOOKUP($Q494&amp;$B494,'PNC Exon. &amp; no Exon.'!$A:$AL,'P.N.C. x Comp. x Ramos'!E$66,0)</f>
        <v>0</v>
      </c>
      <c r="F494" s="48">
        <f>VLOOKUP($Q494&amp;$B494,'PNC Exon. &amp; no Exon.'!$A:$AL,'P.N.C. x Comp. x Ramos'!F$66,0)</f>
        <v>0</v>
      </c>
      <c r="G494" s="48">
        <f>VLOOKUP($Q494&amp;$B494,'PNC Exon. &amp; no Exon.'!$A:$AL,'P.N.C. x Comp. x Ramos'!G$66,0)</f>
        <v>0</v>
      </c>
      <c r="H494" s="48">
        <f>VLOOKUP($Q494&amp;$B494,'PNC Exon. &amp; no Exon.'!$A:$AL,'P.N.C. x Comp. x Ramos'!H$66,0)</f>
        <v>0</v>
      </c>
      <c r="I494" s="48">
        <f>VLOOKUP($Q494&amp;$B494,'PNC Exon. &amp; no Exon.'!$A:$AL,'P.N.C. x Comp. x Ramos'!I$66,0)</f>
        <v>0</v>
      </c>
      <c r="J494" s="48">
        <f>VLOOKUP($Q494&amp;$B494,'PNC Exon. &amp; no Exon.'!$A:$AL,'P.N.C. x Comp. x Ramos'!J$66,0)</f>
        <v>0</v>
      </c>
      <c r="K494" s="48">
        <f>VLOOKUP($Q494&amp;$B494,'PNC Exon. &amp; no Exon.'!$A:$AL,'P.N.C. x Comp. x Ramos'!K$66,0)</f>
        <v>0</v>
      </c>
      <c r="L494" s="48">
        <f>VLOOKUP($Q494&amp;$B494,'PNC Exon. &amp; no Exon.'!$A:$AL,'P.N.C. x Comp. x Ramos'!L$66,0)</f>
        <v>0</v>
      </c>
      <c r="M494" s="48">
        <f>VLOOKUP($Q494&amp;$B494,'PNC Exon. &amp; no Exon.'!$A:$AL,'P.N.C. x Comp. x Ramos'!M$66,0)</f>
        <v>0</v>
      </c>
      <c r="N494" s="48">
        <f>VLOOKUP($Q494&amp;$B494,'PNC Exon. &amp; no Exon.'!$A:$AL,'P.N.C. x Comp. x Ramos'!N$66,0)</f>
        <v>0</v>
      </c>
      <c r="O494" s="57">
        <f t="shared" si="44"/>
        <v>0</v>
      </c>
      <c r="Q494" s="137" t="s">
        <v>7</v>
      </c>
    </row>
    <row r="495" spans="1:17" ht="15.95" customHeight="1" x14ac:dyDescent="0.4">
      <c r="A495" s="47">
        <f t="shared" si="42"/>
        <v>1</v>
      </c>
      <c r="B495" s="51" t="s">
        <v>93</v>
      </c>
      <c r="C495" s="76">
        <f t="shared" si="45"/>
        <v>0</v>
      </c>
      <c r="D495" s="48">
        <f>VLOOKUP($Q495&amp;$B495,'PNC Exon. &amp; no Exon.'!$A:$AL,'P.N.C. x Comp. x Ramos'!D$66,0)</f>
        <v>0</v>
      </c>
      <c r="E495" s="48">
        <f>VLOOKUP($Q495&amp;$B495,'PNC Exon. &amp; no Exon.'!$A:$AL,'P.N.C. x Comp. x Ramos'!E$66,0)</f>
        <v>0</v>
      </c>
      <c r="F495" s="48">
        <f>VLOOKUP($Q495&amp;$B495,'PNC Exon. &amp; no Exon.'!$A:$AL,'P.N.C. x Comp. x Ramos'!F$66,0)</f>
        <v>0</v>
      </c>
      <c r="G495" s="48">
        <f>VLOOKUP($Q495&amp;$B495,'PNC Exon. &amp; no Exon.'!$A:$AL,'P.N.C. x Comp. x Ramos'!G$66,0)</f>
        <v>0</v>
      </c>
      <c r="H495" s="48">
        <f>VLOOKUP($Q495&amp;$B495,'PNC Exon. &amp; no Exon.'!$A:$AL,'P.N.C. x Comp. x Ramos'!H$66,0)</f>
        <v>0</v>
      </c>
      <c r="I495" s="48">
        <f>VLOOKUP($Q495&amp;$B495,'PNC Exon. &amp; no Exon.'!$A:$AL,'P.N.C. x Comp. x Ramos'!I$66,0)</f>
        <v>0</v>
      </c>
      <c r="J495" s="48">
        <f>VLOOKUP($Q495&amp;$B495,'PNC Exon. &amp; no Exon.'!$A:$AL,'P.N.C. x Comp. x Ramos'!J$66,0)</f>
        <v>0</v>
      </c>
      <c r="K495" s="48">
        <f>VLOOKUP($Q495&amp;$B495,'PNC Exon. &amp; no Exon.'!$A:$AL,'P.N.C. x Comp. x Ramos'!K$66,0)</f>
        <v>0</v>
      </c>
      <c r="L495" s="48">
        <f>VLOOKUP($Q495&amp;$B495,'PNC Exon. &amp; no Exon.'!$A:$AL,'P.N.C. x Comp. x Ramos'!L$66,0)</f>
        <v>0</v>
      </c>
      <c r="M495" s="48">
        <f>VLOOKUP($Q495&amp;$B495,'PNC Exon. &amp; no Exon.'!$A:$AL,'P.N.C. x Comp. x Ramos'!M$66,0)</f>
        <v>0</v>
      </c>
      <c r="N495" s="48">
        <f>VLOOKUP($Q495&amp;$B495,'PNC Exon. &amp; no Exon.'!$A:$AL,'P.N.C. x Comp. x Ramos'!N$66,0)</f>
        <v>0</v>
      </c>
      <c r="O495" s="57">
        <f t="shared" si="44"/>
        <v>0</v>
      </c>
      <c r="Q495" s="137" t="s">
        <v>7</v>
      </c>
    </row>
    <row r="496" spans="1:17" ht="15.95" customHeight="1" x14ac:dyDescent="0.4">
      <c r="A496" s="47">
        <f t="shared" si="42"/>
        <v>1</v>
      </c>
      <c r="B496" s="51" t="s">
        <v>110</v>
      </c>
      <c r="C496" s="76">
        <f t="shared" si="45"/>
        <v>0</v>
      </c>
      <c r="D496" s="48">
        <f>VLOOKUP($Q496&amp;$B496,'PNC Exon. &amp; no Exon.'!$A:$AL,'P.N.C. x Comp. x Ramos'!D$66,0)</f>
        <v>0</v>
      </c>
      <c r="E496" s="48">
        <f>VLOOKUP($Q496&amp;$B496,'PNC Exon. &amp; no Exon.'!$A:$AL,'P.N.C. x Comp. x Ramos'!E$66,0)</f>
        <v>0</v>
      </c>
      <c r="F496" s="48">
        <f>VLOOKUP($Q496&amp;$B496,'PNC Exon. &amp; no Exon.'!$A:$AL,'P.N.C. x Comp. x Ramos'!F$66,0)</f>
        <v>0</v>
      </c>
      <c r="G496" s="48">
        <f>VLOOKUP($Q496&amp;$B496,'PNC Exon. &amp; no Exon.'!$A:$AL,'P.N.C. x Comp. x Ramos'!G$66,0)</f>
        <v>0</v>
      </c>
      <c r="H496" s="48">
        <f>VLOOKUP($Q496&amp;$B496,'PNC Exon. &amp; no Exon.'!$A:$AL,'P.N.C. x Comp. x Ramos'!H$66,0)</f>
        <v>0</v>
      </c>
      <c r="I496" s="48">
        <f>VLOOKUP($Q496&amp;$B496,'PNC Exon. &amp; no Exon.'!$A:$AL,'P.N.C. x Comp. x Ramos'!I$66,0)</f>
        <v>0</v>
      </c>
      <c r="J496" s="48">
        <f>VLOOKUP($Q496&amp;$B496,'PNC Exon. &amp; no Exon.'!$A:$AL,'P.N.C. x Comp. x Ramos'!J$66,0)</f>
        <v>0</v>
      </c>
      <c r="K496" s="48">
        <f>VLOOKUP($Q496&amp;$B496,'PNC Exon. &amp; no Exon.'!$A:$AL,'P.N.C. x Comp. x Ramos'!K$66,0)</f>
        <v>0</v>
      </c>
      <c r="L496" s="48">
        <f>VLOOKUP($Q496&amp;$B496,'PNC Exon. &amp; no Exon.'!$A:$AL,'P.N.C. x Comp. x Ramos'!L$66,0)</f>
        <v>0</v>
      </c>
      <c r="M496" s="48">
        <f>VLOOKUP($Q496&amp;$B496,'PNC Exon. &amp; no Exon.'!$A:$AL,'P.N.C. x Comp. x Ramos'!M$66,0)</f>
        <v>0</v>
      </c>
      <c r="N496" s="48">
        <f>VLOOKUP($Q496&amp;$B496,'PNC Exon. &amp; no Exon.'!$A:$AL,'P.N.C. x Comp. x Ramos'!N$66,0)</f>
        <v>0</v>
      </c>
      <c r="O496" s="57">
        <f t="shared" si="44"/>
        <v>0</v>
      </c>
      <c r="Q496" s="137" t="s">
        <v>7</v>
      </c>
    </row>
    <row r="497" spans="1:17" ht="15.95" customHeight="1" x14ac:dyDescent="0.4">
      <c r="A497" s="47">
        <f t="shared" si="42"/>
        <v>1</v>
      </c>
      <c r="B497" s="51" t="s">
        <v>111</v>
      </c>
      <c r="C497" s="76">
        <f t="shared" si="45"/>
        <v>0</v>
      </c>
      <c r="D497" s="48">
        <f>VLOOKUP($Q497&amp;$B497,'PNC Exon. &amp; no Exon.'!$A:$AL,'P.N.C. x Comp. x Ramos'!D$66,0)</f>
        <v>0</v>
      </c>
      <c r="E497" s="48">
        <f>VLOOKUP($Q497&amp;$B497,'PNC Exon. &amp; no Exon.'!$A:$AL,'P.N.C. x Comp. x Ramos'!E$66,0)</f>
        <v>0</v>
      </c>
      <c r="F497" s="48">
        <f>VLOOKUP($Q497&amp;$B497,'PNC Exon. &amp; no Exon.'!$A:$AL,'P.N.C. x Comp. x Ramos'!F$66,0)</f>
        <v>0</v>
      </c>
      <c r="G497" s="48">
        <f>VLOOKUP($Q497&amp;$B497,'PNC Exon. &amp; no Exon.'!$A:$AL,'P.N.C. x Comp. x Ramos'!G$66,0)</f>
        <v>0</v>
      </c>
      <c r="H497" s="48">
        <f>VLOOKUP($Q497&amp;$B497,'PNC Exon. &amp; no Exon.'!$A:$AL,'P.N.C. x Comp. x Ramos'!H$66,0)</f>
        <v>0</v>
      </c>
      <c r="I497" s="48">
        <f>VLOOKUP($Q497&amp;$B497,'PNC Exon. &amp; no Exon.'!$A:$AL,'P.N.C. x Comp. x Ramos'!I$66,0)</f>
        <v>0</v>
      </c>
      <c r="J497" s="48">
        <f>VLOOKUP($Q497&amp;$B497,'PNC Exon. &amp; no Exon.'!$A:$AL,'P.N.C. x Comp. x Ramos'!J$66,0)</f>
        <v>0</v>
      </c>
      <c r="K497" s="48">
        <f>VLOOKUP($Q497&amp;$B497,'PNC Exon. &amp; no Exon.'!$A:$AL,'P.N.C. x Comp. x Ramos'!K$66,0)</f>
        <v>0</v>
      </c>
      <c r="L497" s="48">
        <f>VLOOKUP($Q497&amp;$B497,'PNC Exon. &amp; no Exon.'!$A:$AL,'P.N.C. x Comp. x Ramos'!L$66,0)</f>
        <v>0</v>
      </c>
      <c r="M497" s="48">
        <f>VLOOKUP($Q497&amp;$B497,'PNC Exon. &amp; no Exon.'!$A:$AL,'P.N.C. x Comp. x Ramos'!M$66,0)</f>
        <v>0</v>
      </c>
      <c r="N497" s="48">
        <f>VLOOKUP($Q497&amp;$B497,'PNC Exon. &amp; no Exon.'!$A:$AL,'P.N.C. x Comp. x Ramos'!N$66,0)</f>
        <v>0</v>
      </c>
      <c r="O497" s="57">
        <f t="shared" si="44"/>
        <v>0</v>
      </c>
      <c r="Q497" s="137" t="s">
        <v>7</v>
      </c>
    </row>
    <row r="498" spans="1:17" ht="15.95" customHeight="1" x14ac:dyDescent="0.4">
      <c r="A498" s="47">
        <f t="shared" si="42"/>
        <v>1</v>
      </c>
      <c r="B498" s="51" t="s">
        <v>112</v>
      </c>
      <c r="C498" s="76">
        <f t="shared" si="45"/>
        <v>0</v>
      </c>
      <c r="D498" s="48">
        <f>VLOOKUP($Q498&amp;$B498,'PNC Exon. &amp; no Exon.'!$A:$AL,'P.N.C. x Comp. x Ramos'!D$66,0)</f>
        <v>0</v>
      </c>
      <c r="E498" s="48">
        <f>VLOOKUP($Q498&amp;$B498,'PNC Exon. &amp; no Exon.'!$A:$AL,'P.N.C. x Comp. x Ramos'!E$66,0)</f>
        <v>0</v>
      </c>
      <c r="F498" s="48">
        <f>VLOOKUP($Q498&amp;$B498,'PNC Exon. &amp; no Exon.'!$A:$AL,'P.N.C. x Comp. x Ramos'!F$66,0)</f>
        <v>0</v>
      </c>
      <c r="G498" s="48">
        <f>VLOOKUP($Q498&amp;$B498,'PNC Exon. &amp; no Exon.'!$A:$AL,'P.N.C. x Comp. x Ramos'!G$66,0)</f>
        <v>0</v>
      </c>
      <c r="H498" s="48">
        <f>VLOOKUP($Q498&amp;$B498,'PNC Exon. &amp; no Exon.'!$A:$AL,'P.N.C. x Comp. x Ramos'!H$66,0)</f>
        <v>0</v>
      </c>
      <c r="I498" s="48">
        <f>VLOOKUP($Q498&amp;$B498,'PNC Exon. &amp; no Exon.'!$A:$AL,'P.N.C. x Comp. x Ramos'!I$66,0)</f>
        <v>0</v>
      </c>
      <c r="J498" s="48">
        <f>VLOOKUP($Q498&amp;$B498,'PNC Exon. &amp; no Exon.'!$A:$AL,'P.N.C. x Comp. x Ramos'!J$66,0)</f>
        <v>0</v>
      </c>
      <c r="K498" s="48">
        <f>VLOOKUP($Q498&amp;$B498,'PNC Exon. &amp; no Exon.'!$A:$AL,'P.N.C. x Comp. x Ramos'!K$66,0)</f>
        <v>0</v>
      </c>
      <c r="L498" s="48">
        <f>VLOOKUP($Q498&amp;$B498,'PNC Exon. &amp; no Exon.'!$A:$AL,'P.N.C. x Comp. x Ramos'!L$66,0)</f>
        <v>0</v>
      </c>
      <c r="M498" s="48">
        <f>VLOOKUP($Q498&amp;$B498,'PNC Exon. &amp; no Exon.'!$A:$AL,'P.N.C. x Comp. x Ramos'!M$66,0)</f>
        <v>0</v>
      </c>
      <c r="N498" s="48">
        <f>VLOOKUP($Q498&amp;$B498,'PNC Exon. &amp; no Exon.'!$A:$AL,'P.N.C. x Comp. x Ramos'!N$66,0)</f>
        <v>0</v>
      </c>
      <c r="O498" s="57">
        <f t="shared" si="44"/>
        <v>0</v>
      </c>
      <c r="Q498" s="137" t="s">
        <v>7</v>
      </c>
    </row>
    <row r="499" spans="1:17" ht="15.95" customHeight="1" x14ac:dyDescent="0.4">
      <c r="A499" s="47">
        <f t="shared" si="42"/>
        <v>1</v>
      </c>
      <c r="B499" s="51" t="s">
        <v>94</v>
      </c>
      <c r="C499" s="76">
        <f t="shared" si="45"/>
        <v>0</v>
      </c>
      <c r="D499" s="48">
        <f>VLOOKUP($Q499&amp;$B499,'PNC Exon. &amp; no Exon.'!$A:$AL,'P.N.C. x Comp. x Ramos'!D$66,0)</f>
        <v>0</v>
      </c>
      <c r="E499" s="48">
        <f>VLOOKUP($Q499&amp;$B499,'PNC Exon. &amp; no Exon.'!$A:$AL,'P.N.C. x Comp. x Ramos'!E$66,0)</f>
        <v>0</v>
      </c>
      <c r="F499" s="48">
        <f>VLOOKUP($Q499&amp;$B499,'PNC Exon. &amp; no Exon.'!$A:$AL,'P.N.C. x Comp. x Ramos'!F$66,0)</f>
        <v>0</v>
      </c>
      <c r="G499" s="48">
        <f>VLOOKUP($Q499&amp;$B499,'PNC Exon. &amp; no Exon.'!$A:$AL,'P.N.C. x Comp. x Ramos'!G$66,0)</f>
        <v>0</v>
      </c>
      <c r="H499" s="48">
        <f>VLOOKUP($Q499&amp;$B499,'PNC Exon. &amp; no Exon.'!$A:$AL,'P.N.C. x Comp. x Ramos'!H$66,0)</f>
        <v>0</v>
      </c>
      <c r="I499" s="48">
        <f>VLOOKUP($Q499&amp;$B499,'PNC Exon. &amp; no Exon.'!$A:$AL,'P.N.C. x Comp. x Ramos'!I$66,0)</f>
        <v>0</v>
      </c>
      <c r="J499" s="48">
        <f>VLOOKUP($Q499&amp;$B499,'PNC Exon. &amp; no Exon.'!$A:$AL,'P.N.C. x Comp. x Ramos'!J$66,0)</f>
        <v>0</v>
      </c>
      <c r="K499" s="48">
        <f>VLOOKUP($Q499&amp;$B499,'PNC Exon. &amp; no Exon.'!$A:$AL,'P.N.C. x Comp. x Ramos'!K$66,0)</f>
        <v>0</v>
      </c>
      <c r="L499" s="48">
        <f>VLOOKUP($Q499&amp;$B499,'PNC Exon. &amp; no Exon.'!$A:$AL,'P.N.C. x Comp. x Ramos'!L$66,0)</f>
        <v>0</v>
      </c>
      <c r="M499" s="48">
        <f>VLOOKUP($Q499&amp;$B499,'PNC Exon. &amp; no Exon.'!$A:$AL,'P.N.C. x Comp. x Ramos'!M$66,0)</f>
        <v>0</v>
      </c>
      <c r="N499" s="48">
        <f>VLOOKUP($Q499&amp;$B499,'PNC Exon. &amp; no Exon.'!$A:$AL,'P.N.C. x Comp. x Ramos'!N$66,0)</f>
        <v>0</v>
      </c>
      <c r="O499" s="57">
        <f t="shared" si="44"/>
        <v>0</v>
      </c>
      <c r="Q499" s="137" t="s">
        <v>7</v>
      </c>
    </row>
    <row r="500" spans="1:17" ht="15.95" customHeight="1" x14ac:dyDescent="0.4">
      <c r="A500" s="47">
        <f t="shared" si="42"/>
        <v>1</v>
      </c>
      <c r="B500" s="51" t="s">
        <v>113</v>
      </c>
      <c r="C500" s="76">
        <f t="shared" si="45"/>
        <v>0</v>
      </c>
      <c r="D500" s="48">
        <f>VLOOKUP($Q500&amp;$B500,'PNC Exon. &amp; no Exon.'!$A:$AL,'P.N.C. x Comp. x Ramos'!D$66,0)</f>
        <v>0</v>
      </c>
      <c r="E500" s="48">
        <f>VLOOKUP($Q500&amp;$B500,'PNC Exon. &amp; no Exon.'!$A:$AL,'P.N.C. x Comp. x Ramos'!E$66,0)</f>
        <v>0</v>
      </c>
      <c r="F500" s="48">
        <f>VLOOKUP($Q500&amp;$B500,'PNC Exon. &amp; no Exon.'!$A:$AL,'P.N.C. x Comp. x Ramos'!F$66,0)</f>
        <v>0</v>
      </c>
      <c r="G500" s="48">
        <f>VLOOKUP($Q500&amp;$B500,'PNC Exon. &amp; no Exon.'!$A:$AL,'P.N.C. x Comp. x Ramos'!G$66,0)</f>
        <v>0</v>
      </c>
      <c r="H500" s="48">
        <f>VLOOKUP($Q500&amp;$B500,'PNC Exon. &amp; no Exon.'!$A:$AL,'P.N.C. x Comp. x Ramos'!H$66,0)</f>
        <v>0</v>
      </c>
      <c r="I500" s="48">
        <f>VLOOKUP($Q500&amp;$B500,'PNC Exon. &amp; no Exon.'!$A:$AL,'P.N.C. x Comp. x Ramos'!I$66,0)</f>
        <v>0</v>
      </c>
      <c r="J500" s="48">
        <f>VLOOKUP($Q500&amp;$B500,'PNC Exon. &amp; no Exon.'!$A:$AL,'P.N.C. x Comp. x Ramos'!J$66,0)</f>
        <v>0</v>
      </c>
      <c r="K500" s="48">
        <f>VLOOKUP($Q500&amp;$B500,'PNC Exon. &amp; no Exon.'!$A:$AL,'P.N.C. x Comp. x Ramos'!K$66,0)</f>
        <v>0</v>
      </c>
      <c r="L500" s="48">
        <f>VLOOKUP($Q500&amp;$B500,'PNC Exon. &amp; no Exon.'!$A:$AL,'P.N.C. x Comp. x Ramos'!L$66,0)</f>
        <v>0</v>
      </c>
      <c r="M500" s="48">
        <f>VLOOKUP($Q500&amp;$B500,'PNC Exon. &amp; no Exon.'!$A:$AL,'P.N.C. x Comp. x Ramos'!M$66,0)</f>
        <v>0</v>
      </c>
      <c r="N500" s="48">
        <f>VLOOKUP($Q500&amp;$B500,'PNC Exon. &amp; no Exon.'!$A:$AL,'P.N.C. x Comp. x Ramos'!N$66,0)</f>
        <v>0</v>
      </c>
      <c r="O500" s="57">
        <f t="shared" si="44"/>
        <v>0</v>
      </c>
      <c r="Q500" s="137" t="s">
        <v>7</v>
      </c>
    </row>
    <row r="501" spans="1:17" ht="15.95" customHeight="1" x14ac:dyDescent="0.4">
      <c r="A501" s="47">
        <f t="shared" si="42"/>
        <v>1</v>
      </c>
      <c r="B501" s="51" t="s">
        <v>77</v>
      </c>
      <c r="C501" s="76">
        <f t="shared" si="45"/>
        <v>0</v>
      </c>
      <c r="D501" s="48">
        <f>VLOOKUP($Q501&amp;$B501,'PNC Exon. &amp; no Exon.'!$A:$AL,'P.N.C. x Comp. x Ramos'!D$66,0)</f>
        <v>0</v>
      </c>
      <c r="E501" s="48">
        <f>VLOOKUP($Q501&amp;$B501,'PNC Exon. &amp; no Exon.'!$A:$AL,'P.N.C. x Comp. x Ramos'!E$66,0)</f>
        <v>0</v>
      </c>
      <c r="F501" s="48">
        <f>VLOOKUP($Q501&amp;$B501,'PNC Exon. &amp; no Exon.'!$A:$AL,'P.N.C. x Comp. x Ramos'!F$66,0)</f>
        <v>0</v>
      </c>
      <c r="G501" s="48">
        <f>VLOOKUP($Q501&amp;$B501,'PNC Exon. &amp; no Exon.'!$A:$AL,'P.N.C. x Comp. x Ramos'!G$66,0)</f>
        <v>0</v>
      </c>
      <c r="H501" s="48">
        <f>VLOOKUP($Q501&amp;$B501,'PNC Exon. &amp; no Exon.'!$A:$AL,'P.N.C. x Comp. x Ramos'!H$66,0)</f>
        <v>0</v>
      </c>
      <c r="I501" s="48">
        <f>VLOOKUP($Q501&amp;$B501,'PNC Exon. &amp; no Exon.'!$A:$AL,'P.N.C. x Comp. x Ramos'!I$66,0)</f>
        <v>0</v>
      </c>
      <c r="J501" s="48">
        <f>VLOOKUP($Q501&amp;$B501,'PNC Exon. &amp; no Exon.'!$A:$AL,'P.N.C. x Comp. x Ramos'!J$66,0)</f>
        <v>0</v>
      </c>
      <c r="K501" s="48">
        <f>VLOOKUP($Q501&amp;$B501,'PNC Exon. &amp; no Exon.'!$A:$AL,'P.N.C. x Comp. x Ramos'!K$66,0)</f>
        <v>0</v>
      </c>
      <c r="L501" s="48">
        <f>VLOOKUP($Q501&amp;$B501,'PNC Exon. &amp; no Exon.'!$A:$AL,'P.N.C. x Comp. x Ramos'!L$66,0)</f>
        <v>0</v>
      </c>
      <c r="M501" s="48">
        <f>VLOOKUP($Q501&amp;$B501,'PNC Exon. &amp; no Exon.'!$A:$AL,'P.N.C. x Comp. x Ramos'!M$66,0)</f>
        <v>0</v>
      </c>
      <c r="N501" s="48">
        <f>VLOOKUP($Q501&amp;$B501,'PNC Exon. &amp; no Exon.'!$A:$AL,'P.N.C. x Comp. x Ramos'!N$66,0)</f>
        <v>0</v>
      </c>
      <c r="O501" s="57">
        <f t="shared" si="44"/>
        <v>0</v>
      </c>
      <c r="Q501" s="137" t="s">
        <v>7</v>
      </c>
    </row>
    <row r="502" spans="1:17" ht="15.95" customHeight="1" x14ac:dyDescent="0.4">
      <c r="A502" s="47">
        <f t="shared" si="42"/>
        <v>1</v>
      </c>
      <c r="B502" s="51" t="s">
        <v>114</v>
      </c>
      <c r="C502" s="76">
        <f t="shared" si="45"/>
        <v>0</v>
      </c>
      <c r="D502" s="48">
        <f>VLOOKUP($Q502&amp;$B502,'PNC Exon. &amp; no Exon.'!$A:$AL,'P.N.C. x Comp. x Ramos'!D$66,0)</f>
        <v>0</v>
      </c>
      <c r="E502" s="48">
        <f>VLOOKUP($Q502&amp;$B502,'PNC Exon. &amp; no Exon.'!$A:$AL,'P.N.C. x Comp. x Ramos'!E$66,0)</f>
        <v>0</v>
      </c>
      <c r="F502" s="48">
        <f>VLOOKUP($Q502&amp;$B502,'PNC Exon. &amp; no Exon.'!$A:$AL,'P.N.C. x Comp. x Ramos'!F$66,0)</f>
        <v>0</v>
      </c>
      <c r="G502" s="48">
        <f>VLOOKUP($Q502&amp;$B502,'PNC Exon. &amp; no Exon.'!$A:$AL,'P.N.C. x Comp. x Ramos'!G$66,0)</f>
        <v>0</v>
      </c>
      <c r="H502" s="48">
        <f>VLOOKUP($Q502&amp;$B502,'PNC Exon. &amp; no Exon.'!$A:$AL,'P.N.C. x Comp. x Ramos'!H$66,0)</f>
        <v>0</v>
      </c>
      <c r="I502" s="48">
        <f>VLOOKUP($Q502&amp;$B502,'PNC Exon. &amp; no Exon.'!$A:$AL,'P.N.C. x Comp. x Ramos'!I$66,0)</f>
        <v>0</v>
      </c>
      <c r="J502" s="48">
        <f>VLOOKUP($Q502&amp;$B502,'PNC Exon. &amp; no Exon.'!$A:$AL,'P.N.C. x Comp. x Ramos'!J$66,0)</f>
        <v>0</v>
      </c>
      <c r="K502" s="48">
        <f>VLOOKUP($Q502&amp;$B502,'PNC Exon. &amp; no Exon.'!$A:$AL,'P.N.C. x Comp. x Ramos'!K$66,0)</f>
        <v>0</v>
      </c>
      <c r="L502" s="48">
        <f>VLOOKUP($Q502&amp;$B502,'PNC Exon. &amp; no Exon.'!$A:$AL,'P.N.C. x Comp. x Ramos'!L$66,0)</f>
        <v>0</v>
      </c>
      <c r="M502" s="48">
        <f>VLOOKUP($Q502&amp;$B502,'PNC Exon. &amp; no Exon.'!$A:$AL,'P.N.C. x Comp. x Ramos'!M$66,0)</f>
        <v>0</v>
      </c>
      <c r="N502" s="48">
        <f>VLOOKUP($Q502&amp;$B502,'PNC Exon. &amp; no Exon.'!$A:$AL,'P.N.C. x Comp. x Ramos'!N$66,0)</f>
        <v>0</v>
      </c>
      <c r="O502" s="57">
        <f t="shared" si="44"/>
        <v>0</v>
      </c>
      <c r="Q502" s="137" t="s">
        <v>7</v>
      </c>
    </row>
    <row r="503" spans="1:17" ht="15.95" customHeight="1" x14ac:dyDescent="0.4">
      <c r="A503" s="47">
        <f t="shared" si="42"/>
        <v>1</v>
      </c>
      <c r="B503" s="51" t="s">
        <v>85</v>
      </c>
      <c r="C503" s="76">
        <f t="shared" si="45"/>
        <v>0</v>
      </c>
      <c r="D503" s="48">
        <f>VLOOKUP($Q503&amp;$B503,'PNC Exon. &amp; no Exon.'!$A:$AL,'P.N.C. x Comp. x Ramos'!D$66,0)</f>
        <v>0</v>
      </c>
      <c r="E503" s="48">
        <f>VLOOKUP($Q503&amp;$B503,'PNC Exon. &amp; no Exon.'!$A:$AL,'P.N.C. x Comp. x Ramos'!E$66,0)</f>
        <v>0</v>
      </c>
      <c r="F503" s="48">
        <f>VLOOKUP($Q503&amp;$B503,'PNC Exon. &amp; no Exon.'!$A:$AL,'P.N.C. x Comp. x Ramos'!F$66,0)</f>
        <v>0</v>
      </c>
      <c r="G503" s="48">
        <f>VLOOKUP($Q503&amp;$B503,'PNC Exon. &amp; no Exon.'!$A:$AL,'P.N.C. x Comp. x Ramos'!G$66,0)</f>
        <v>0</v>
      </c>
      <c r="H503" s="48">
        <f>VLOOKUP($Q503&amp;$B503,'PNC Exon. &amp; no Exon.'!$A:$AL,'P.N.C. x Comp. x Ramos'!H$66,0)</f>
        <v>0</v>
      </c>
      <c r="I503" s="48">
        <f>VLOOKUP($Q503&amp;$B503,'PNC Exon. &amp; no Exon.'!$A:$AL,'P.N.C. x Comp. x Ramos'!I$66,0)</f>
        <v>0</v>
      </c>
      <c r="J503" s="48">
        <f>VLOOKUP($Q503&amp;$B503,'PNC Exon. &amp; no Exon.'!$A:$AL,'P.N.C. x Comp. x Ramos'!J$66,0)</f>
        <v>0</v>
      </c>
      <c r="K503" s="48">
        <f>VLOOKUP($Q503&amp;$B503,'PNC Exon. &amp; no Exon.'!$A:$AL,'P.N.C. x Comp. x Ramos'!K$66,0)</f>
        <v>0</v>
      </c>
      <c r="L503" s="48">
        <f>VLOOKUP($Q503&amp;$B503,'PNC Exon. &amp; no Exon.'!$A:$AL,'P.N.C. x Comp. x Ramos'!L$66,0)</f>
        <v>0</v>
      </c>
      <c r="M503" s="48">
        <f>VLOOKUP($Q503&amp;$B503,'PNC Exon. &amp; no Exon.'!$A:$AL,'P.N.C. x Comp. x Ramos'!M$66,0)</f>
        <v>0</v>
      </c>
      <c r="N503" s="48">
        <f>VLOOKUP($Q503&amp;$B503,'PNC Exon. &amp; no Exon.'!$A:$AL,'P.N.C. x Comp. x Ramos'!N$66,0)</f>
        <v>0</v>
      </c>
      <c r="O503" s="57">
        <f t="shared" si="44"/>
        <v>0</v>
      </c>
      <c r="Q503" s="137" t="s">
        <v>7</v>
      </c>
    </row>
    <row r="504" spans="1:17" ht="15.95" customHeight="1" x14ac:dyDescent="0.4">
      <c r="A504" s="47">
        <f t="shared" si="42"/>
        <v>1</v>
      </c>
      <c r="B504" s="51" t="s">
        <v>115</v>
      </c>
      <c r="C504" s="76">
        <f t="shared" si="45"/>
        <v>0</v>
      </c>
      <c r="D504" s="48">
        <f>VLOOKUP($Q504&amp;$B504,'PNC Exon. &amp; no Exon.'!$A:$AL,'P.N.C. x Comp. x Ramos'!D$66,0)</f>
        <v>0</v>
      </c>
      <c r="E504" s="48">
        <f>VLOOKUP($Q504&amp;$B504,'PNC Exon. &amp; no Exon.'!$A:$AL,'P.N.C. x Comp. x Ramos'!E$66,0)</f>
        <v>0</v>
      </c>
      <c r="F504" s="48">
        <f>VLOOKUP($Q504&amp;$B504,'PNC Exon. &amp; no Exon.'!$A:$AL,'P.N.C. x Comp. x Ramos'!F$66,0)</f>
        <v>0</v>
      </c>
      <c r="G504" s="48">
        <f>VLOOKUP($Q504&amp;$B504,'PNC Exon. &amp; no Exon.'!$A:$AL,'P.N.C. x Comp. x Ramos'!G$66,0)</f>
        <v>0</v>
      </c>
      <c r="H504" s="48">
        <f>VLOOKUP($Q504&amp;$B504,'PNC Exon. &amp; no Exon.'!$A:$AL,'P.N.C. x Comp. x Ramos'!H$66,0)</f>
        <v>0</v>
      </c>
      <c r="I504" s="48">
        <f>VLOOKUP($Q504&amp;$B504,'PNC Exon. &amp; no Exon.'!$A:$AL,'P.N.C. x Comp. x Ramos'!I$66,0)</f>
        <v>0</v>
      </c>
      <c r="J504" s="48">
        <f>VLOOKUP($Q504&amp;$B504,'PNC Exon. &amp; no Exon.'!$A:$AL,'P.N.C. x Comp. x Ramos'!J$66,0)</f>
        <v>0</v>
      </c>
      <c r="K504" s="48">
        <f>VLOOKUP($Q504&amp;$B504,'PNC Exon. &amp; no Exon.'!$A:$AL,'P.N.C. x Comp. x Ramos'!K$66,0)</f>
        <v>0</v>
      </c>
      <c r="L504" s="48">
        <f>VLOOKUP($Q504&amp;$B504,'PNC Exon. &amp; no Exon.'!$A:$AL,'P.N.C. x Comp. x Ramos'!L$66,0)</f>
        <v>0</v>
      </c>
      <c r="M504" s="48">
        <f>VLOOKUP($Q504&amp;$B504,'PNC Exon. &amp; no Exon.'!$A:$AL,'P.N.C. x Comp. x Ramos'!M$66,0)</f>
        <v>0</v>
      </c>
      <c r="N504" s="48">
        <f>VLOOKUP($Q504&amp;$B504,'PNC Exon. &amp; no Exon.'!$A:$AL,'P.N.C. x Comp. x Ramos'!N$66,0)</f>
        <v>0</v>
      </c>
      <c r="O504" s="57">
        <f t="shared" si="44"/>
        <v>0</v>
      </c>
      <c r="Q504" s="137" t="s">
        <v>7</v>
      </c>
    </row>
    <row r="505" spans="1:17" ht="15.95" customHeight="1" x14ac:dyDescent="0.4">
      <c r="A505" s="47">
        <f t="shared" si="42"/>
        <v>1</v>
      </c>
      <c r="B505" s="51" t="s">
        <v>116</v>
      </c>
      <c r="C505" s="76">
        <f t="shared" si="45"/>
        <v>0</v>
      </c>
      <c r="D505" s="48">
        <f>VLOOKUP($Q505&amp;$B505,'PNC Exon. &amp; no Exon.'!$A:$AL,'P.N.C. x Comp. x Ramos'!D$66,0)</f>
        <v>0</v>
      </c>
      <c r="E505" s="48">
        <f>VLOOKUP($Q505&amp;$B505,'PNC Exon. &amp; no Exon.'!$A:$AL,'P.N.C. x Comp. x Ramos'!E$66,0)</f>
        <v>0</v>
      </c>
      <c r="F505" s="48">
        <f>VLOOKUP($Q505&amp;$B505,'PNC Exon. &amp; no Exon.'!$A:$AL,'P.N.C. x Comp. x Ramos'!F$66,0)</f>
        <v>0</v>
      </c>
      <c r="G505" s="48">
        <f>VLOOKUP($Q505&amp;$B505,'PNC Exon. &amp; no Exon.'!$A:$AL,'P.N.C. x Comp. x Ramos'!G$66,0)</f>
        <v>0</v>
      </c>
      <c r="H505" s="48">
        <f>VLOOKUP($Q505&amp;$B505,'PNC Exon. &amp; no Exon.'!$A:$AL,'P.N.C. x Comp. x Ramos'!H$66,0)</f>
        <v>0</v>
      </c>
      <c r="I505" s="48">
        <f>VLOOKUP($Q505&amp;$B505,'PNC Exon. &amp; no Exon.'!$A:$AL,'P.N.C. x Comp. x Ramos'!I$66,0)</f>
        <v>0</v>
      </c>
      <c r="J505" s="48">
        <f>VLOOKUP($Q505&amp;$B505,'PNC Exon. &amp; no Exon.'!$A:$AL,'P.N.C. x Comp. x Ramos'!J$66,0)</f>
        <v>0</v>
      </c>
      <c r="K505" s="48">
        <f>VLOOKUP($Q505&amp;$B505,'PNC Exon. &amp; no Exon.'!$A:$AL,'P.N.C. x Comp. x Ramos'!K$66,0)</f>
        <v>0</v>
      </c>
      <c r="L505" s="48">
        <f>VLOOKUP($Q505&amp;$B505,'PNC Exon. &amp; no Exon.'!$A:$AL,'P.N.C. x Comp. x Ramos'!L$66,0)</f>
        <v>0</v>
      </c>
      <c r="M505" s="48">
        <f>VLOOKUP($Q505&amp;$B505,'PNC Exon. &amp; no Exon.'!$A:$AL,'P.N.C. x Comp. x Ramos'!M$66,0)</f>
        <v>0</v>
      </c>
      <c r="N505" s="48">
        <f>VLOOKUP($Q505&amp;$B505,'PNC Exon. &amp; no Exon.'!$A:$AL,'P.N.C. x Comp. x Ramos'!N$66,0)</f>
        <v>0</v>
      </c>
      <c r="O505" s="57">
        <f t="shared" si="44"/>
        <v>0</v>
      </c>
      <c r="Q505" s="137" t="s">
        <v>7</v>
      </c>
    </row>
    <row r="506" spans="1:17" ht="15.95" customHeight="1" x14ac:dyDescent="0.4">
      <c r="A506" s="47">
        <f t="shared" si="42"/>
        <v>1</v>
      </c>
      <c r="B506" s="51" t="s">
        <v>117</v>
      </c>
      <c r="C506" s="76">
        <f t="shared" si="45"/>
        <v>0</v>
      </c>
      <c r="D506" s="48">
        <f>VLOOKUP($Q506&amp;$B506,'PNC Exon. &amp; no Exon.'!$A:$AL,'P.N.C. x Comp. x Ramos'!D$66,0)</f>
        <v>0</v>
      </c>
      <c r="E506" s="48">
        <f>VLOOKUP($Q506&amp;$B506,'PNC Exon. &amp; no Exon.'!$A:$AL,'P.N.C. x Comp. x Ramos'!E$66,0)</f>
        <v>0</v>
      </c>
      <c r="F506" s="48">
        <f>VLOOKUP($Q506&amp;$B506,'PNC Exon. &amp; no Exon.'!$A:$AL,'P.N.C. x Comp. x Ramos'!F$66,0)</f>
        <v>0</v>
      </c>
      <c r="G506" s="48">
        <f>VLOOKUP($Q506&amp;$B506,'PNC Exon. &amp; no Exon.'!$A:$AL,'P.N.C. x Comp. x Ramos'!G$66,0)</f>
        <v>0</v>
      </c>
      <c r="H506" s="48">
        <f>VLOOKUP($Q506&amp;$B506,'PNC Exon. &amp; no Exon.'!$A:$AL,'P.N.C. x Comp. x Ramos'!H$66,0)</f>
        <v>0</v>
      </c>
      <c r="I506" s="48">
        <f>VLOOKUP($Q506&amp;$B506,'PNC Exon. &amp; no Exon.'!$A:$AL,'P.N.C. x Comp. x Ramos'!I$66,0)</f>
        <v>0</v>
      </c>
      <c r="J506" s="48">
        <f>VLOOKUP($Q506&amp;$B506,'PNC Exon. &amp; no Exon.'!$A:$AL,'P.N.C. x Comp. x Ramos'!J$66,0)</f>
        <v>0</v>
      </c>
      <c r="K506" s="48">
        <f>VLOOKUP($Q506&amp;$B506,'PNC Exon. &amp; no Exon.'!$A:$AL,'P.N.C. x Comp. x Ramos'!K$66,0)</f>
        <v>0</v>
      </c>
      <c r="L506" s="48">
        <f>VLOOKUP($Q506&amp;$B506,'PNC Exon. &amp; no Exon.'!$A:$AL,'P.N.C. x Comp. x Ramos'!L$66,0)</f>
        <v>0</v>
      </c>
      <c r="M506" s="48">
        <f>VLOOKUP($Q506&amp;$B506,'PNC Exon. &amp; no Exon.'!$A:$AL,'P.N.C. x Comp. x Ramos'!M$66,0)</f>
        <v>0</v>
      </c>
      <c r="N506" s="48">
        <f>VLOOKUP($Q506&amp;$B506,'PNC Exon. &amp; no Exon.'!$A:$AL,'P.N.C. x Comp. x Ramos'!N$66,0)</f>
        <v>0</v>
      </c>
      <c r="O506" s="57">
        <f t="shared" si="44"/>
        <v>0</v>
      </c>
      <c r="Q506" s="137" t="s">
        <v>7</v>
      </c>
    </row>
    <row r="507" spans="1:17" ht="15.95" customHeight="1" x14ac:dyDescent="0.4">
      <c r="A507" s="47">
        <f t="shared" si="42"/>
        <v>1</v>
      </c>
      <c r="B507" s="50" t="s">
        <v>119</v>
      </c>
      <c r="C507" s="76">
        <f t="shared" si="45"/>
        <v>0</v>
      </c>
      <c r="D507" s="48">
        <f>VLOOKUP($Q507&amp;$B507,'PNC Exon. &amp; no Exon.'!$A:$AL,'P.N.C. x Comp. x Ramos'!D$66,0)</f>
        <v>0</v>
      </c>
      <c r="E507" s="48">
        <f>VLOOKUP($Q507&amp;$B507,'PNC Exon. &amp; no Exon.'!$A:$AL,'P.N.C. x Comp. x Ramos'!E$66,0)</f>
        <v>0</v>
      </c>
      <c r="F507" s="48">
        <f>VLOOKUP($Q507&amp;$B507,'PNC Exon. &amp; no Exon.'!$A:$AL,'P.N.C. x Comp. x Ramos'!F$66,0)</f>
        <v>0</v>
      </c>
      <c r="G507" s="48">
        <f>VLOOKUP($Q507&amp;$B507,'PNC Exon. &amp; no Exon.'!$A:$AL,'P.N.C. x Comp. x Ramos'!G$66,0)</f>
        <v>0</v>
      </c>
      <c r="H507" s="48">
        <f>VLOOKUP($Q507&amp;$B507,'PNC Exon. &amp; no Exon.'!$A:$AL,'P.N.C. x Comp. x Ramos'!H$66,0)</f>
        <v>0</v>
      </c>
      <c r="I507" s="48">
        <f>VLOOKUP($Q507&amp;$B507,'PNC Exon. &amp; no Exon.'!$A:$AL,'P.N.C. x Comp. x Ramos'!I$66,0)</f>
        <v>0</v>
      </c>
      <c r="J507" s="48">
        <f>VLOOKUP($Q507&amp;$B507,'PNC Exon. &amp; no Exon.'!$A:$AL,'P.N.C. x Comp. x Ramos'!J$66,0)</f>
        <v>0</v>
      </c>
      <c r="K507" s="48">
        <f>VLOOKUP($Q507&amp;$B507,'PNC Exon. &amp; no Exon.'!$A:$AL,'P.N.C. x Comp. x Ramos'!K$66,0)</f>
        <v>0</v>
      </c>
      <c r="L507" s="48">
        <f>VLOOKUP($Q507&amp;$B507,'PNC Exon. &amp; no Exon.'!$A:$AL,'P.N.C. x Comp. x Ramos'!L$66,0)</f>
        <v>0</v>
      </c>
      <c r="M507" s="48">
        <f>VLOOKUP($Q507&amp;$B507,'PNC Exon. &amp; no Exon.'!$A:$AL,'P.N.C. x Comp. x Ramos'!M$66,0)</f>
        <v>0</v>
      </c>
      <c r="N507" s="48">
        <f>VLOOKUP($Q507&amp;$B507,'PNC Exon. &amp; no Exon.'!$A:$AL,'P.N.C. x Comp. x Ramos'!N$66,0)</f>
        <v>0</v>
      </c>
      <c r="O507" s="57">
        <f t="shared" si="44"/>
        <v>0</v>
      </c>
      <c r="Q507" s="137" t="s">
        <v>7</v>
      </c>
    </row>
    <row r="508" spans="1:17" ht="15.95" customHeight="1" x14ac:dyDescent="0.4">
      <c r="A508" s="47">
        <f t="shared" si="42"/>
        <v>1</v>
      </c>
      <c r="B508" s="51" t="s">
        <v>118</v>
      </c>
      <c r="C508" s="76">
        <f t="shared" si="45"/>
        <v>0</v>
      </c>
      <c r="D508" s="48">
        <f>VLOOKUP($Q508&amp;$B508,'PNC Exon. &amp; no Exon.'!$A:$AL,'P.N.C. x Comp. x Ramos'!D$66,0)</f>
        <v>0</v>
      </c>
      <c r="E508" s="48">
        <f>VLOOKUP($Q508&amp;$B508,'PNC Exon. &amp; no Exon.'!$A:$AL,'P.N.C. x Comp. x Ramos'!E$66,0)</f>
        <v>0</v>
      </c>
      <c r="F508" s="48">
        <f>VLOOKUP($Q508&amp;$B508,'PNC Exon. &amp; no Exon.'!$A:$AL,'P.N.C. x Comp. x Ramos'!F$66,0)</f>
        <v>0</v>
      </c>
      <c r="G508" s="48">
        <f>VLOOKUP($Q508&amp;$B508,'PNC Exon. &amp; no Exon.'!$A:$AL,'P.N.C. x Comp. x Ramos'!G$66,0)</f>
        <v>0</v>
      </c>
      <c r="H508" s="48">
        <f>VLOOKUP($Q508&amp;$B508,'PNC Exon. &amp; no Exon.'!$A:$AL,'P.N.C. x Comp. x Ramos'!H$66,0)</f>
        <v>0</v>
      </c>
      <c r="I508" s="48">
        <f>VLOOKUP($Q508&amp;$B508,'PNC Exon. &amp; no Exon.'!$A:$AL,'P.N.C. x Comp. x Ramos'!I$66,0)</f>
        <v>0</v>
      </c>
      <c r="J508" s="48">
        <f>VLOOKUP($Q508&amp;$B508,'PNC Exon. &amp; no Exon.'!$A:$AL,'P.N.C. x Comp. x Ramos'!J$66,0)</f>
        <v>0</v>
      </c>
      <c r="K508" s="48">
        <f>VLOOKUP($Q508&amp;$B508,'PNC Exon. &amp; no Exon.'!$A:$AL,'P.N.C. x Comp. x Ramos'!K$66,0)</f>
        <v>0</v>
      </c>
      <c r="L508" s="48">
        <f>VLOOKUP($Q508&amp;$B508,'PNC Exon. &amp; no Exon.'!$A:$AL,'P.N.C. x Comp. x Ramos'!L$66,0)</f>
        <v>0</v>
      </c>
      <c r="M508" s="48">
        <f>VLOOKUP($Q508&amp;$B508,'PNC Exon. &amp; no Exon.'!$A:$AL,'P.N.C. x Comp. x Ramos'!M$66,0)</f>
        <v>0</v>
      </c>
      <c r="N508" s="48">
        <f>VLOOKUP($Q508&amp;$B508,'PNC Exon. &amp; no Exon.'!$A:$AL,'P.N.C. x Comp. x Ramos'!N$66,0)</f>
        <v>0</v>
      </c>
      <c r="O508" s="57">
        <f t="shared" si="44"/>
        <v>0</v>
      </c>
      <c r="Q508" s="137" t="s">
        <v>7</v>
      </c>
    </row>
    <row r="509" spans="1:17" ht="15.95" customHeight="1" x14ac:dyDescent="0.4">
      <c r="A509" s="47">
        <f t="shared" si="42"/>
        <v>1</v>
      </c>
      <c r="B509" s="51" t="s">
        <v>80</v>
      </c>
      <c r="C509" s="76">
        <f t="shared" si="45"/>
        <v>0</v>
      </c>
      <c r="D509" s="48">
        <f>VLOOKUP($Q509&amp;$B509,'PNC Exon. &amp; no Exon.'!$A:$AL,'P.N.C. x Comp. x Ramos'!D$66,0)</f>
        <v>0</v>
      </c>
      <c r="E509" s="48">
        <f>VLOOKUP($Q509&amp;$B509,'PNC Exon. &amp; no Exon.'!$A:$AL,'P.N.C. x Comp. x Ramos'!E$66,0)</f>
        <v>0</v>
      </c>
      <c r="F509" s="48">
        <f>VLOOKUP($Q509&amp;$B509,'PNC Exon. &amp; no Exon.'!$A:$AL,'P.N.C. x Comp. x Ramos'!F$66,0)</f>
        <v>0</v>
      </c>
      <c r="G509" s="48">
        <f>VLOOKUP($Q509&amp;$B509,'PNC Exon. &amp; no Exon.'!$A:$AL,'P.N.C. x Comp. x Ramos'!G$66,0)</f>
        <v>0</v>
      </c>
      <c r="H509" s="48">
        <f>VLOOKUP($Q509&amp;$B509,'PNC Exon. &amp; no Exon.'!$A:$AL,'P.N.C. x Comp. x Ramos'!H$66,0)</f>
        <v>0</v>
      </c>
      <c r="I509" s="48">
        <f>VLOOKUP($Q509&amp;$B509,'PNC Exon. &amp; no Exon.'!$A:$AL,'P.N.C. x Comp. x Ramos'!I$66,0)</f>
        <v>0</v>
      </c>
      <c r="J509" s="48">
        <f>VLOOKUP($Q509&amp;$B509,'PNC Exon. &amp; no Exon.'!$A:$AL,'P.N.C. x Comp. x Ramos'!J$66,0)</f>
        <v>0</v>
      </c>
      <c r="K509" s="48">
        <f>VLOOKUP($Q509&amp;$B509,'PNC Exon. &amp; no Exon.'!$A:$AL,'P.N.C. x Comp. x Ramos'!K$66,0)</f>
        <v>0</v>
      </c>
      <c r="L509" s="48">
        <f>VLOOKUP($Q509&amp;$B509,'PNC Exon. &amp; no Exon.'!$A:$AL,'P.N.C. x Comp. x Ramos'!L$66,0)</f>
        <v>0</v>
      </c>
      <c r="M509" s="48">
        <f>VLOOKUP($Q509&amp;$B509,'PNC Exon. &amp; no Exon.'!$A:$AL,'P.N.C. x Comp. x Ramos'!M$66,0)</f>
        <v>0</v>
      </c>
      <c r="N509" s="48">
        <f>VLOOKUP($Q509&amp;$B509,'PNC Exon. &amp; no Exon.'!$A:$AL,'P.N.C. x Comp. x Ramos'!N$66,0)</f>
        <v>0</v>
      </c>
      <c r="O509" s="57">
        <f t="shared" si="44"/>
        <v>0</v>
      </c>
      <c r="Q509" s="137" t="s">
        <v>7</v>
      </c>
    </row>
    <row r="510" spans="1:17" ht="15.95" customHeight="1" x14ac:dyDescent="0.4">
      <c r="A510" s="47">
        <f t="shared" si="42"/>
        <v>1</v>
      </c>
      <c r="B510" s="51" t="s">
        <v>121</v>
      </c>
      <c r="C510" s="76">
        <f t="shared" si="45"/>
        <v>0</v>
      </c>
      <c r="D510" s="48">
        <f>VLOOKUP($Q510&amp;$B510,'PNC Exon. &amp; no Exon.'!$A:$AL,'P.N.C. x Comp. x Ramos'!D$66,0)</f>
        <v>0</v>
      </c>
      <c r="E510" s="48">
        <f>VLOOKUP($Q510&amp;$B510,'PNC Exon. &amp; no Exon.'!$A:$AL,'P.N.C. x Comp. x Ramos'!E$66,0)</f>
        <v>0</v>
      </c>
      <c r="F510" s="48">
        <f>VLOOKUP($Q510&amp;$B510,'PNC Exon. &amp; no Exon.'!$A:$AL,'P.N.C. x Comp. x Ramos'!F$66,0)</f>
        <v>0</v>
      </c>
      <c r="G510" s="48">
        <f>VLOOKUP($Q510&amp;$B510,'PNC Exon. &amp; no Exon.'!$A:$AL,'P.N.C. x Comp. x Ramos'!G$66,0)</f>
        <v>0</v>
      </c>
      <c r="H510" s="48">
        <f>VLOOKUP($Q510&amp;$B510,'PNC Exon. &amp; no Exon.'!$A:$AL,'P.N.C. x Comp. x Ramos'!H$66,0)</f>
        <v>0</v>
      </c>
      <c r="I510" s="48">
        <f>VLOOKUP($Q510&amp;$B510,'PNC Exon. &amp; no Exon.'!$A:$AL,'P.N.C. x Comp. x Ramos'!I$66,0)</f>
        <v>0</v>
      </c>
      <c r="J510" s="48">
        <f>VLOOKUP($Q510&amp;$B510,'PNC Exon. &amp; no Exon.'!$A:$AL,'P.N.C. x Comp. x Ramos'!J$66,0)</f>
        <v>0</v>
      </c>
      <c r="K510" s="48">
        <f>VLOOKUP($Q510&amp;$B510,'PNC Exon. &amp; no Exon.'!$A:$AL,'P.N.C. x Comp. x Ramos'!K$66,0)</f>
        <v>0</v>
      </c>
      <c r="L510" s="48">
        <f>VLOOKUP($Q510&amp;$B510,'PNC Exon. &amp; no Exon.'!$A:$AL,'P.N.C. x Comp. x Ramos'!L$66,0)</f>
        <v>0</v>
      </c>
      <c r="M510" s="48">
        <f>VLOOKUP($Q510&amp;$B510,'PNC Exon. &amp; no Exon.'!$A:$AL,'P.N.C. x Comp. x Ramos'!M$66,0)</f>
        <v>0</v>
      </c>
      <c r="N510" s="48">
        <f>VLOOKUP($Q510&amp;$B510,'PNC Exon. &amp; no Exon.'!$A:$AL,'P.N.C. x Comp. x Ramos'!N$66,0)</f>
        <v>0</v>
      </c>
      <c r="O510" s="57">
        <f t="shared" si="44"/>
        <v>0</v>
      </c>
      <c r="Q510" s="137" t="s">
        <v>7</v>
      </c>
    </row>
    <row r="511" spans="1:17" ht="15.95" customHeight="1" x14ac:dyDescent="0.4">
      <c r="A511" s="47">
        <f t="shared" si="42"/>
        <v>1</v>
      </c>
      <c r="B511" s="51" t="s">
        <v>120</v>
      </c>
      <c r="C511" s="76">
        <f t="shared" si="45"/>
        <v>0</v>
      </c>
      <c r="D511" s="48">
        <f>VLOOKUP($Q511&amp;$B511,'PNC Exon. &amp; no Exon.'!$A:$AL,'P.N.C. x Comp. x Ramos'!D$66,0)</f>
        <v>0</v>
      </c>
      <c r="E511" s="48">
        <f>VLOOKUP($Q511&amp;$B511,'PNC Exon. &amp; no Exon.'!$A:$AL,'P.N.C. x Comp. x Ramos'!E$66,0)</f>
        <v>0</v>
      </c>
      <c r="F511" s="48">
        <f>VLOOKUP($Q511&amp;$B511,'PNC Exon. &amp; no Exon.'!$A:$AL,'P.N.C. x Comp. x Ramos'!F$66,0)</f>
        <v>0</v>
      </c>
      <c r="G511" s="48">
        <f>VLOOKUP($Q511&amp;$B511,'PNC Exon. &amp; no Exon.'!$A:$AL,'P.N.C. x Comp. x Ramos'!G$66,0)</f>
        <v>0</v>
      </c>
      <c r="H511" s="48">
        <f>VLOOKUP($Q511&amp;$B511,'PNC Exon. &amp; no Exon.'!$A:$AL,'P.N.C. x Comp. x Ramos'!H$66,0)</f>
        <v>0</v>
      </c>
      <c r="I511" s="48">
        <f>VLOOKUP($Q511&amp;$B511,'PNC Exon. &amp; no Exon.'!$A:$AL,'P.N.C. x Comp. x Ramos'!I$66,0)</f>
        <v>0</v>
      </c>
      <c r="J511" s="48">
        <f>VLOOKUP($Q511&amp;$B511,'PNC Exon. &amp; no Exon.'!$A:$AL,'P.N.C. x Comp. x Ramos'!J$66,0)</f>
        <v>0</v>
      </c>
      <c r="K511" s="48">
        <f>VLOOKUP($Q511&amp;$B511,'PNC Exon. &amp; no Exon.'!$A:$AL,'P.N.C. x Comp. x Ramos'!K$66,0)</f>
        <v>0</v>
      </c>
      <c r="L511" s="48">
        <f>VLOOKUP($Q511&amp;$B511,'PNC Exon. &amp; no Exon.'!$A:$AL,'P.N.C. x Comp. x Ramos'!L$66,0)</f>
        <v>0</v>
      </c>
      <c r="M511" s="48">
        <f>VLOOKUP($Q511&amp;$B511,'PNC Exon. &amp; no Exon.'!$A:$AL,'P.N.C. x Comp. x Ramos'!M$66,0)</f>
        <v>0</v>
      </c>
      <c r="N511" s="48">
        <f>VLOOKUP($Q511&amp;$B511,'PNC Exon. &amp; no Exon.'!$A:$AL,'P.N.C. x Comp. x Ramos'!N$66,0)</f>
        <v>0</v>
      </c>
      <c r="O511" s="57">
        <f t="shared" si="44"/>
        <v>0</v>
      </c>
      <c r="Q511" s="137" t="s">
        <v>7</v>
      </c>
    </row>
    <row r="512" spans="1:17" ht="15.95" customHeight="1" x14ac:dyDescent="0.4">
      <c r="A512" s="47">
        <f t="shared" si="42"/>
        <v>1</v>
      </c>
      <c r="B512" s="50" t="s">
        <v>123</v>
      </c>
      <c r="C512" s="76">
        <f t="shared" si="45"/>
        <v>0</v>
      </c>
      <c r="D512" s="48">
        <f>VLOOKUP($Q512&amp;$B512,'PNC Exon. &amp; no Exon.'!$A:$AL,'P.N.C. x Comp. x Ramos'!D$66,0)</f>
        <v>0</v>
      </c>
      <c r="E512" s="48">
        <f>VLOOKUP($Q512&amp;$B512,'PNC Exon. &amp; no Exon.'!$A:$AL,'P.N.C. x Comp. x Ramos'!E$66,0)</f>
        <v>0</v>
      </c>
      <c r="F512" s="48">
        <f>VLOOKUP($Q512&amp;$B512,'PNC Exon. &amp; no Exon.'!$A:$AL,'P.N.C. x Comp. x Ramos'!F$66,0)</f>
        <v>0</v>
      </c>
      <c r="G512" s="48">
        <f>VLOOKUP($Q512&amp;$B512,'PNC Exon. &amp; no Exon.'!$A:$AL,'P.N.C. x Comp. x Ramos'!G$66,0)</f>
        <v>0</v>
      </c>
      <c r="H512" s="48">
        <f>VLOOKUP($Q512&amp;$B512,'PNC Exon. &amp; no Exon.'!$A:$AL,'P.N.C. x Comp. x Ramos'!H$66,0)</f>
        <v>0</v>
      </c>
      <c r="I512" s="48">
        <f>VLOOKUP($Q512&amp;$B512,'PNC Exon. &amp; no Exon.'!$A:$AL,'P.N.C. x Comp. x Ramos'!I$66,0)</f>
        <v>0</v>
      </c>
      <c r="J512" s="48">
        <f>VLOOKUP($Q512&amp;$B512,'PNC Exon. &amp; no Exon.'!$A:$AL,'P.N.C. x Comp. x Ramos'!J$66,0)</f>
        <v>0</v>
      </c>
      <c r="K512" s="48">
        <f>VLOOKUP($Q512&amp;$B512,'PNC Exon. &amp; no Exon.'!$A:$AL,'P.N.C. x Comp. x Ramos'!K$66,0)</f>
        <v>0</v>
      </c>
      <c r="L512" s="48">
        <f>VLOOKUP($Q512&amp;$B512,'PNC Exon. &amp; no Exon.'!$A:$AL,'P.N.C. x Comp. x Ramos'!L$66,0)</f>
        <v>0</v>
      </c>
      <c r="M512" s="48">
        <f>VLOOKUP($Q512&amp;$B512,'PNC Exon. &amp; no Exon.'!$A:$AL,'P.N.C. x Comp. x Ramos'!M$66,0)</f>
        <v>0</v>
      </c>
      <c r="N512" s="48">
        <f>VLOOKUP($Q512&amp;$B512,'PNC Exon. &amp; no Exon.'!$A:$AL,'P.N.C. x Comp. x Ramos'!N$66,0)</f>
        <v>0</v>
      </c>
      <c r="O512" s="57">
        <f t="shared" si="44"/>
        <v>0</v>
      </c>
      <c r="Q512" s="137" t="s">
        <v>7</v>
      </c>
    </row>
    <row r="513" spans="1:17" ht="15.95" customHeight="1" x14ac:dyDescent="0.4">
      <c r="A513" s="47">
        <f t="shared" si="42"/>
        <v>1</v>
      </c>
      <c r="B513" s="51" t="s">
        <v>122</v>
      </c>
      <c r="C513" s="76">
        <f t="shared" si="45"/>
        <v>0</v>
      </c>
      <c r="D513" s="48">
        <f>VLOOKUP($Q513&amp;$B513,'PNC Exon. &amp; no Exon.'!$A:$AL,'P.N.C. x Comp. x Ramos'!D$66,0)</f>
        <v>0</v>
      </c>
      <c r="E513" s="48">
        <f>VLOOKUP($Q513&amp;$B513,'PNC Exon. &amp; no Exon.'!$A:$AL,'P.N.C. x Comp. x Ramos'!E$66,0)</f>
        <v>0</v>
      </c>
      <c r="F513" s="48">
        <f>VLOOKUP($Q513&amp;$B513,'PNC Exon. &amp; no Exon.'!$A:$AL,'P.N.C. x Comp. x Ramos'!F$66,0)</f>
        <v>0</v>
      </c>
      <c r="G513" s="48">
        <f>VLOOKUP($Q513&amp;$B513,'PNC Exon. &amp; no Exon.'!$A:$AL,'P.N.C. x Comp. x Ramos'!G$66,0)</f>
        <v>0</v>
      </c>
      <c r="H513" s="48">
        <f>VLOOKUP($Q513&amp;$B513,'PNC Exon. &amp; no Exon.'!$A:$AL,'P.N.C. x Comp. x Ramos'!H$66,0)</f>
        <v>0</v>
      </c>
      <c r="I513" s="48">
        <f>VLOOKUP($Q513&amp;$B513,'PNC Exon. &amp; no Exon.'!$A:$AL,'P.N.C. x Comp. x Ramos'!I$66,0)</f>
        <v>0</v>
      </c>
      <c r="J513" s="48">
        <f>VLOOKUP($Q513&amp;$B513,'PNC Exon. &amp; no Exon.'!$A:$AL,'P.N.C. x Comp. x Ramos'!J$66,0)</f>
        <v>0</v>
      </c>
      <c r="K513" s="48">
        <f>VLOOKUP($Q513&amp;$B513,'PNC Exon. &amp; no Exon.'!$A:$AL,'P.N.C. x Comp. x Ramos'!K$66,0)</f>
        <v>0</v>
      </c>
      <c r="L513" s="48">
        <f>VLOOKUP($Q513&amp;$B513,'PNC Exon. &amp; no Exon.'!$A:$AL,'P.N.C. x Comp. x Ramos'!L$66,0)</f>
        <v>0</v>
      </c>
      <c r="M513" s="48">
        <f>VLOOKUP($Q513&amp;$B513,'PNC Exon. &amp; no Exon.'!$A:$AL,'P.N.C. x Comp. x Ramos'!M$66,0)</f>
        <v>0</v>
      </c>
      <c r="N513" s="48">
        <f>VLOOKUP($Q513&amp;$B513,'PNC Exon. &amp; no Exon.'!$A:$AL,'P.N.C. x Comp. x Ramos'!N$66,0)</f>
        <v>0</v>
      </c>
      <c r="O513" s="57">
        <f t="shared" si="44"/>
        <v>0</v>
      </c>
      <c r="Q513" s="137" t="s">
        <v>7</v>
      </c>
    </row>
    <row r="514" spans="1:17" ht="15.95" customHeight="1" x14ac:dyDescent="0.4">
      <c r="A514" s="47">
        <f t="shared" si="42"/>
        <v>1</v>
      </c>
      <c r="B514" s="51" t="s">
        <v>87</v>
      </c>
      <c r="C514" s="76">
        <f t="shared" si="45"/>
        <v>0</v>
      </c>
      <c r="D514" s="48">
        <f>VLOOKUP($Q514&amp;$B514,'PNC Exon. &amp; no Exon.'!$A:$AL,'P.N.C. x Comp. x Ramos'!D$66,0)</f>
        <v>0</v>
      </c>
      <c r="E514" s="48">
        <f>VLOOKUP($Q514&amp;$B514,'PNC Exon. &amp; no Exon.'!$A:$AL,'P.N.C. x Comp. x Ramos'!E$66,0)</f>
        <v>0</v>
      </c>
      <c r="F514" s="48">
        <f>VLOOKUP($Q514&amp;$B514,'PNC Exon. &amp; no Exon.'!$A:$AL,'P.N.C. x Comp. x Ramos'!F$66,0)</f>
        <v>0</v>
      </c>
      <c r="G514" s="48">
        <f>VLOOKUP($Q514&amp;$B514,'PNC Exon. &amp; no Exon.'!$A:$AL,'P.N.C. x Comp. x Ramos'!G$66,0)</f>
        <v>0</v>
      </c>
      <c r="H514" s="48">
        <f>VLOOKUP($Q514&amp;$B514,'PNC Exon. &amp; no Exon.'!$A:$AL,'P.N.C. x Comp. x Ramos'!H$66,0)</f>
        <v>0</v>
      </c>
      <c r="I514" s="48">
        <f>VLOOKUP($Q514&amp;$B514,'PNC Exon. &amp; no Exon.'!$A:$AL,'P.N.C. x Comp. x Ramos'!I$66,0)</f>
        <v>0</v>
      </c>
      <c r="J514" s="48">
        <f>VLOOKUP($Q514&amp;$B514,'PNC Exon. &amp; no Exon.'!$A:$AL,'P.N.C. x Comp. x Ramos'!J$66,0)</f>
        <v>0</v>
      </c>
      <c r="K514" s="48">
        <f>VLOOKUP($Q514&amp;$B514,'PNC Exon. &amp; no Exon.'!$A:$AL,'P.N.C. x Comp. x Ramos'!K$66,0)</f>
        <v>0</v>
      </c>
      <c r="L514" s="48">
        <f>VLOOKUP($Q514&amp;$B514,'PNC Exon. &amp; no Exon.'!$A:$AL,'P.N.C. x Comp. x Ramos'!L$66,0)</f>
        <v>0</v>
      </c>
      <c r="M514" s="48">
        <f>VLOOKUP($Q514&amp;$B514,'PNC Exon. &amp; no Exon.'!$A:$AL,'P.N.C. x Comp. x Ramos'!M$66,0)</f>
        <v>0</v>
      </c>
      <c r="N514" s="48">
        <f>VLOOKUP($Q514&amp;$B514,'PNC Exon. &amp; no Exon.'!$A:$AL,'P.N.C. x Comp. x Ramos'!N$66,0)</f>
        <v>0</v>
      </c>
      <c r="O514" s="57">
        <f t="shared" si="44"/>
        <v>0</v>
      </c>
      <c r="Q514" s="137" t="s">
        <v>7</v>
      </c>
    </row>
    <row r="515" spans="1:17" ht="15.95" customHeight="1" x14ac:dyDescent="0.4">
      <c r="A515" s="47">
        <f t="shared" si="42"/>
        <v>1</v>
      </c>
      <c r="B515" s="51" t="s">
        <v>78</v>
      </c>
      <c r="C515" s="76">
        <f t="shared" si="45"/>
        <v>0</v>
      </c>
      <c r="D515" s="48">
        <f>VLOOKUP($Q515&amp;$B515,'PNC Exon. &amp; no Exon.'!$A:$AL,'P.N.C. x Comp. x Ramos'!D$66,0)</f>
        <v>0</v>
      </c>
      <c r="E515" s="48">
        <f>VLOOKUP($Q515&amp;$B515,'PNC Exon. &amp; no Exon.'!$A:$AL,'P.N.C. x Comp. x Ramos'!E$66,0)</f>
        <v>0</v>
      </c>
      <c r="F515" s="48">
        <f>VLOOKUP($Q515&amp;$B515,'PNC Exon. &amp; no Exon.'!$A:$AL,'P.N.C. x Comp. x Ramos'!F$66,0)</f>
        <v>0</v>
      </c>
      <c r="G515" s="48">
        <f>VLOOKUP($Q515&amp;$B515,'PNC Exon. &amp; no Exon.'!$A:$AL,'P.N.C. x Comp. x Ramos'!G$66,0)</f>
        <v>0</v>
      </c>
      <c r="H515" s="48">
        <f>VLOOKUP($Q515&amp;$B515,'PNC Exon. &amp; no Exon.'!$A:$AL,'P.N.C. x Comp. x Ramos'!H$66,0)</f>
        <v>0</v>
      </c>
      <c r="I515" s="48">
        <f>VLOOKUP($Q515&amp;$B515,'PNC Exon. &amp; no Exon.'!$A:$AL,'P.N.C. x Comp. x Ramos'!I$66,0)</f>
        <v>0</v>
      </c>
      <c r="J515" s="48">
        <f>VLOOKUP($Q515&amp;$B515,'PNC Exon. &amp; no Exon.'!$A:$AL,'P.N.C. x Comp. x Ramos'!J$66,0)</f>
        <v>0</v>
      </c>
      <c r="K515" s="48">
        <f>VLOOKUP($Q515&amp;$B515,'PNC Exon. &amp; no Exon.'!$A:$AL,'P.N.C. x Comp. x Ramos'!K$66,0)</f>
        <v>0</v>
      </c>
      <c r="L515" s="48">
        <f>VLOOKUP($Q515&amp;$B515,'PNC Exon. &amp; no Exon.'!$A:$AL,'P.N.C. x Comp. x Ramos'!L$66,0)</f>
        <v>0</v>
      </c>
      <c r="M515" s="48">
        <f>VLOOKUP($Q515&amp;$B515,'PNC Exon. &amp; no Exon.'!$A:$AL,'P.N.C. x Comp. x Ramos'!M$66,0)</f>
        <v>0</v>
      </c>
      <c r="N515" s="48">
        <f>VLOOKUP($Q515&amp;$B515,'PNC Exon. &amp; no Exon.'!$A:$AL,'P.N.C. x Comp. x Ramos'!N$66,0)</f>
        <v>0</v>
      </c>
      <c r="O515" s="57">
        <f t="shared" si="44"/>
        <v>0</v>
      </c>
      <c r="Q515" s="137" t="s">
        <v>7</v>
      </c>
    </row>
    <row r="516" spans="1:17" ht="15.95" customHeight="1" x14ac:dyDescent="0.4">
      <c r="A516" s="47">
        <f t="shared" si="42"/>
        <v>1</v>
      </c>
      <c r="B516" s="51" t="s">
        <v>125</v>
      </c>
      <c r="C516" s="76">
        <f t="shared" si="45"/>
        <v>0</v>
      </c>
      <c r="D516" s="48">
        <f>VLOOKUP($Q516&amp;$B516,'PNC Exon. &amp; no Exon.'!$A:$AL,'P.N.C. x Comp. x Ramos'!D$66,0)</f>
        <v>0</v>
      </c>
      <c r="E516" s="48">
        <f>VLOOKUP($Q516&amp;$B516,'PNC Exon. &amp; no Exon.'!$A:$AL,'P.N.C. x Comp. x Ramos'!E$66,0)</f>
        <v>0</v>
      </c>
      <c r="F516" s="48">
        <f>VLOOKUP($Q516&amp;$B516,'PNC Exon. &amp; no Exon.'!$A:$AL,'P.N.C. x Comp. x Ramos'!F$66,0)</f>
        <v>0</v>
      </c>
      <c r="G516" s="48">
        <f>VLOOKUP($Q516&amp;$B516,'PNC Exon. &amp; no Exon.'!$A:$AL,'P.N.C. x Comp. x Ramos'!G$66,0)</f>
        <v>0</v>
      </c>
      <c r="H516" s="48">
        <f>VLOOKUP($Q516&amp;$B516,'PNC Exon. &amp; no Exon.'!$A:$AL,'P.N.C. x Comp. x Ramos'!H$66,0)</f>
        <v>0</v>
      </c>
      <c r="I516" s="48">
        <f>VLOOKUP($Q516&amp;$B516,'PNC Exon. &amp; no Exon.'!$A:$AL,'P.N.C. x Comp. x Ramos'!I$66,0)</f>
        <v>0</v>
      </c>
      <c r="J516" s="48">
        <f>VLOOKUP($Q516&amp;$B516,'PNC Exon. &amp; no Exon.'!$A:$AL,'P.N.C. x Comp. x Ramos'!J$66,0)</f>
        <v>0</v>
      </c>
      <c r="K516" s="48">
        <f>VLOOKUP($Q516&amp;$B516,'PNC Exon. &amp; no Exon.'!$A:$AL,'P.N.C. x Comp. x Ramos'!K$66,0)</f>
        <v>0</v>
      </c>
      <c r="L516" s="48">
        <f>VLOOKUP($Q516&amp;$B516,'PNC Exon. &amp; no Exon.'!$A:$AL,'P.N.C. x Comp. x Ramos'!L$66,0)</f>
        <v>0</v>
      </c>
      <c r="M516" s="48">
        <f>VLOOKUP($Q516&amp;$B516,'PNC Exon. &amp; no Exon.'!$A:$AL,'P.N.C. x Comp. x Ramos'!M$66,0)</f>
        <v>0</v>
      </c>
      <c r="N516" s="48">
        <f>VLOOKUP($Q516&amp;$B516,'PNC Exon. &amp; no Exon.'!$A:$AL,'P.N.C. x Comp. x Ramos'!N$66,0)</f>
        <v>0</v>
      </c>
      <c r="O516" s="57">
        <f t="shared" si="44"/>
        <v>0</v>
      </c>
      <c r="Q516" s="137" t="s">
        <v>7</v>
      </c>
    </row>
    <row r="517" spans="1:17" ht="15.95" customHeight="1" x14ac:dyDescent="0.4">
      <c r="A517" s="47">
        <f t="shared" si="42"/>
        <v>1</v>
      </c>
      <c r="B517" s="51" t="s">
        <v>124</v>
      </c>
      <c r="C517" s="76">
        <f t="shared" si="45"/>
        <v>0</v>
      </c>
      <c r="D517" s="48">
        <f>VLOOKUP($Q517&amp;$B517,'PNC Exon. &amp; no Exon.'!$A:$AL,'P.N.C. x Comp. x Ramos'!D$66,0)</f>
        <v>0</v>
      </c>
      <c r="E517" s="48">
        <f>VLOOKUP($Q517&amp;$B517,'PNC Exon. &amp; no Exon.'!$A:$AL,'P.N.C. x Comp. x Ramos'!E$66,0)</f>
        <v>0</v>
      </c>
      <c r="F517" s="48">
        <f>VLOOKUP($Q517&amp;$B517,'PNC Exon. &amp; no Exon.'!$A:$AL,'P.N.C. x Comp. x Ramos'!F$66,0)</f>
        <v>0</v>
      </c>
      <c r="G517" s="48">
        <f>VLOOKUP($Q517&amp;$B517,'PNC Exon. &amp; no Exon.'!$A:$AL,'P.N.C. x Comp. x Ramos'!G$66,0)</f>
        <v>0</v>
      </c>
      <c r="H517" s="48">
        <f>VLOOKUP($Q517&amp;$B517,'PNC Exon. &amp; no Exon.'!$A:$AL,'P.N.C. x Comp. x Ramos'!H$66,0)</f>
        <v>0</v>
      </c>
      <c r="I517" s="48">
        <f>VLOOKUP($Q517&amp;$B517,'PNC Exon. &amp; no Exon.'!$A:$AL,'P.N.C. x Comp. x Ramos'!I$66,0)</f>
        <v>0</v>
      </c>
      <c r="J517" s="48">
        <f>VLOOKUP($Q517&amp;$B517,'PNC Exon. &amp; no Exon.'!$A:$AL,'P.N.C. x Comp. x Ramos'!J$66,0)</f>
        <v>0</v>
      </c>
      <c r="K517" s="48">
        <f>VLOOKUP($Q517&amp;$B517,'PNC Exon. &amp; no Exon.'!$A:$AL,'P.N.C. x Comp. x Ramos'!K$66,0)</f>
        <v>0</v>
      </c>
      <c r="L517" s="48">
        <f>VLOOKUP($Q517&amp;$B517,'PNC Exon. &amp; no Exon.'!$A:$AL,'P.N.C. x Comp. x Ramos'!L$66,0)</f>
        <v>0</v>
      </c>
      <c r="M517" s="48">
        <f>VLOOKUP($Q517&amp;$B517,'PNC Exon. &amp; no Exon.'!$A:$AL,'P.N.C. x Comp. x Ramos'!M$66,0)</f>
        <v>0</v>
      </c>
      <c r="N517" s="48">
        <f>VLOOKUP($Q517&amp;$B517,'PNC Exon. &amp; no Exon.'!$A:$AL,'P.N.C. x Comp. x Ramos'!N$66,0)</f>
        <v>0</v>
      </c>
      <c r="O517" s="57">
        <f t="shared" si="44"/>
        <v>0</v>
      </c>
      <c r="Q517" s="137" t="s">
        <v>7</v>
      </c>
    </row>
    <row r="518" spans="1:17" ht="15.95" customHeight="1" x14ac:dyDescent="0.4">
      <c r="A518" s="47">
        <f t="shared" si="42"/>
        <v>1</v>
      </c>
      <c r="B518" s="51" t="s">
        <v>109</v>
      </c>
      <c r="C518" s="76">
        <f t="shared" si="45"/>
        <v>0</v>
      </c>
      <c r="D518" s="48">
        <f>VLOOKUP($Q518&amp;$B518,'PNC Exon. &amp; no Exon.'!$A:$AL,'P.N.C. x Comp. x Ramos'!D$66,0)</f>
        <v>0</v>
      </c>
      <c r="E518" s="48">
        <f>VLOOKUP($Q518&amp;$B518,'PNC Exon. &amp; no Exon.'!$A:$AL,'P.N.C. x Comp. x Ramos'!E$66,0)</f>
        <v>0</v>
      </c>
      <c r="F518" s="48">
        <f>VLOOKUP($Q518&amp;$B518,'PNC Exon. &amp; no Exon.'!$A:$AL,'P.N.C. x Comp. x Ramos'!F$66,0)</f>
        <v>0</v>
      </c>
      <c r="G518" s="48">
        <f>VLOOKUP($Q518&amp;$B518,'PNC Exon. &amp; no Exon.'!$A:$AL,'P.N.C. x Comp. x Ramos'!G$66,0)</f>
        <v>0</v>
      </c>
      <c r="H518" s="48">
        <f>VLOOKUP($Q518&amp;$B518,'PNC Exon. &amp; no Exon.'!$A:$AL,'P.N.C. x Comp. x Ramos'!H$66,0)</f>
        <v>0</v>
      </c>
      <c r="I518" s="48">
        <f>VLOOKUP($Q518&amp;$B518,'PNC Exon. &amp; no Exon.'!$A:$AL,'P.N.C. x Comp. x Ramos'!I$66,0)</f>
        <v>0</v>
      </c>
      <c r="J518" s="48">
        <f>VLOOKUP($Q518&amp;$B518,'PNC Exon. &amp; no Exon.'!$A:$AL,'P.N.C. x Comp. x Ramos'!J$66,0)</f>
        <v>0</v>
      </c>
      <c r="K518" s="48">
        <f>VLOOKUP($Q518&amp;$B518,'PNC Exon. &amp; no Exon.'!$A:$AL,'P.N.C. x Comp. x Ramos'!K$66,0)</f>
        <v>0</v>
      </c>
      <c r="L518" s="48">
        <f>VLOOKUP($Q518&amp;$B518,'PNC Exon. &amp; no Exon.'!$A:$AL,'P.N.C. x Comp. x Ramos'!L$66,0)</f>
        <v>0</v>
      </c>
      <c r="M518" s="48">
        <f>VLOOKUP($Q518&amp;$B518,'PNC Exon. &amp; no Exon.'!$A:$AL,'P.N.C. x Comp. x Ramos'!M$66,0)</f>
        <v>0</v>
      </c>
      <c r="N518" s="48">
        <f>VLOOKUP($Q518&amp;$B518,'PNC Exon. &amp; no Exon.'!$A:$AL,'P.N.C. x Comp. x Ramos'!N$66,0)</f>
        <v>0</v>
      </c>
      <c r="O518" s="57">
        <f t="shared" si="44"/>
        <v>0</v>
      </c>
      <c r="Q518" s="137" t="s">
        <v>7</v>
      </c>
    </row>
    <row r="519" spans="1:17" ht="15.95" customHeight="1" x14ac:dyDescent="0.4">
      <c r="A519" s="47">
        <f t="shared" si="42"/>
        <v>1</v>
      </c>
      <c r="B519" s="51" t="s">
        <v>126</v>
      </c>
      <c r="C519" s="76">
        <f t="shared" si="45"/>
        <v>0</v>
      </c>
      <c r="D519" s="48">
        <f>VLOOKUP($Q519&amp;$B519,'PNC Exon. &amp; no Exon.'!$A:$AL,'P.N.C. x Comp. x Ramos'!D$66,0)</f>
        <v>0</v>
      </c>
      <c r="E519" s="48">
        <f>VLOOKUP($Q519&amp;$B519,'PNC Exon. &amp; no Exon.'!$A:$AL,'P.N.C. x Comp. x Ramos'!E$66,0)</f>
        <v>0</v>
      </c>
      <c r="F519" s="48">
        <f>VLOOKUP($Q519&amp;$B519,'PNC Exon. &amp; no Exon.'!$A:$AL,'P.N.C. x Comp. x Ramos'!F$66,0)</f>
        <v>0</v>
      </c>
      <c r="G519" s="48">
        <f>VLOOKUP($Q519&amp;$B519,'PNC Exon. &amp; no Exon.'!$A:$AL,'P.N.C. x Comp. x Ramos'!G$66,0)</f>
        <v>0</v>
      </c>
      <c r="H519" s="48">
        <f>VLOOKUP($Q519&amp;$B519,'PNC Exon. &amp; no Exon.'!$A:$AL,'P.N.C. x Comp. x Ramos'!H$66,0)</f>
        <v>0</v>
      </c>
      <c r="I519" s="48">
        <f>VLOOKUP($Q519&amp;$B519,'PNC Exon. &amp; no Exon.'!$A:$AL,'P.N.C. x Comp. x Ramos'!I$66,0)</f>
        <v>0</v>
      </c>
      <c r="J519" s="48">
        <f>VLOOKUP($Q519&amp;$B519,'PNC Exon. &amp; no Exon.'!$A:$AL,'P.N.C. x Comp. x Ramos'!J$66,0)</f>
        <v>0</v>
      </c>
      <c r="K519" s="48">
        <f>VLOOKUP($Q519&amp;$B519,'PNC Exon. &amp; no Exon.'!$A:$AL,'P.N.C. x Comp. x Ramos'!K$66,0)</f>
        <v>0</v>
      </c>
      <c r="L519" s="48">
        <f>VLOOKUP($Q519&amp;$B519,'PNC Exon. &amp; no Exon.'!$A:$AL,'P.N.C. x Comp. x Ramos'!L$66,0)</f>
        <v>0</v>
      </c>
      <c r="M519" s="48">
        <f>VLOOKUP($Q519&amp;$B519,'PNC Exon. &amp; no Exon.'!$A:$AL,'P.N.C. x Comp. x Ramos'!M$66,0)</f>
        <v>0</v>
      </c>
      <c r="N519" s="48">
        <f>VLOOKUP($Q519&amp;$B519,'PNC Exon. &amp; no Exon.'!$A:$AL,'P.N.C. x Comp. x Ramos'!N$66,0)</f>
        <v>0</v>
      </c>
      <c r="O519" s="57">
        <f t="shared" si="44"/>
        <v>0</v>
      </c>
      <c r="Q519" s="137" t="s">
        <v>7</v>
      </c>
    </row>
    <row r="520" spans="1:17" ht="15.95" customHeight="1" x14ac:dyDescent="0.4">
      <c r="A520" s="47">
        <f t="shared" si="42"/>
        <v>1</v>
      </c>
      <c r="B520" s="51" t="s">
        <v>127</v>
      </c>
      <c r="C520" s="76">
        <f t="shared" si="45"/>
        <v>0</v>
      </c>
      <c r="D520" s="48">
        <f>VLOOKUP($Q520&amp;$B520,'PNC Exon. &amp; no Exon.'!$A:$AL,'P.N.C. x Comp. x Ramos'!D$66,0)</f>
        <v>0</v>
      </c>
      <c r="E520" s="48">
        <f>VLOOKUP($Q520&amp;$B520,'PNC Exon. &amp; no Exon.'!$A:$AL,'P.N.C. x Comp. x Ramos'!E$66,0)</f>
        <v>0</v>
      </c>
      <c r="F520" s="48">
        <f>VLOOKUP($Q520&amp;$B520,'PNC Exon. &amp; no Exon.'!$A:$AL,'P.N.C. x Comp. x Ramos'!F$66,0)</f>
        <v>0</v>
      </c>
      <c r="G520" s="48">
        <f>VLOOKUP($Q520&amp;$B520,'PNC Exon. &amp; no Exon.'!$A:$AL,'P.N.C. x Comp. x Ramos'!G$66,0)</f>
        <v>0</v>
      </c>
      <c r="H520" s="48">
        <f>VLOOKUP($Q520&amp;$B520,'PNC Exon. &amp; no Exon.'!$A:$AL,'P.N.C. x Comp. x Ramos'!H$66,0)</f>
        <v>0</v>
      </c>
      <c r="I520" s="48">
        <f>VLOOKUP($Q520&amp;$B520,'PNC Exon. &amp; no Exon.'!$A:$AL,'P.N.C. x Comp. x Ramos'!I$66,0)</f>
        <v>0</v>
      </c>
      <c r="J520" s="48">
        <f>VLOOKUP($Q520&amp;$B520,'PNC Exon. &amp; no Exon.'!$A:$AL,'P.N.C. x Comp. x Ramos'!J$66,0)</f>
        <v>0</v>
      </c>
      <c r="K520" s="48">
        <f>VLOOKUP($Q520&amp;$B520,'PNC Exon. &amp; no Exon.'!$A:$AL,'P.N.C. x Comp. x Ramos'!K$66,0)</f>
        <v>0</v>
      </c>
      <c r="L520" s="48">
        <f>VLOOKUP($Q520&amp;$B520,'PNC Exon. &amp; no Exon.'!$A:$AL,'P.N.C. x Comp. x Ramos'!L$66,0)</f>
        <v>0</v>
      </c>
      <c r="M520" s="48">
        <f>VLOOKUP($Q520&amp;$B520,'PNC Exon. &amp; no Exon.'!$A:$AL,'P.N.C. x Comp. x Ramos'!M$66,0)</f>
        <v>0</v>
      </c>
      <c r="N520" s="48">
        <f>VLOOKUP($Q520&amp;$B520,'PNC Exon. &amp; no Exon.'!$A:$AL,'P.N.C. x Comp. x Ramos'!N$66,0)</f>
        <v>0</v>
      </c>
      <c r="O520" s="57">
        <f t="shared" si="44"/>
        <v>0</v>
      </c>
      <c r="Q520" s="137" t="s">
        <v>7</v>
      </c>
    </row>
    <row r="521" spans="1:17" ht="15.95" customHeight="1" x14ac:dyDescent="0.4">
      <c r="A521" s="47">
        <f t="shared" si="42"/>
        <v>1</v>
      </c>
      <c r="B521" s="51" t="s">
        <v>79</v>
      </c>
      <c r="C521" s="76">
        <f t="shared" si="45"/>
        <v>0</v>
      </c>
      <c r="D521" s="48">
        <f>VLOOKUP($Q521&amp;$B521,'PNC Exon. &amp; no Exon.'!$A:$AL,'P.N.C. x Comp. x Ramos'!D$66,0)</f>
        <v>0</v>
      </c>
      <c r="E521" s="48">
        <f>VLOOKUP($Q521&amp;$B521,'PNC Exon. &amp; no Exon.'!$A:$AL,'P.N.C. x Comp. x Ramos'!E$66,0)</f>
        <v>0</v>
      </c>
      <c r="F521" s="48">
        <f>VLOOKUP($Q521&amp;$B521,'PNC Exon. &amp; no Exon.'!$A:$AL,'P.N.C. x Comp. x Ramos'!F$66,0)</f>
        <v>0</v>
      </c>
      <c r="G521" s="48">
        <f>VLOOKUP($Q521&amp;$B521,'PNC Exon. &amp; no Exon.'!$A:$AL,'P.N.C. x Comp. x Ramos'!G$66,0)</f>
        <v>0</v>
      </c>
      <c r="H521" s="48">
        <f>VLOOKUP($Q521&amp;$B521,'PNC Exon. &amp; no Exon.'!$A:$AL,'P.N.C. x Comp. x Ramos'!H$66,0)</f>
        <v>0</v>
      </c>
      <c r="I521" s="48">
        <f>VLOOKUP($Q521&amp;$B521,'PNC Exon. &amp; no Exon.'!$A:$AL,'P.N.C. x Comp. x Ramos'!I$66,0)</f>
        <v>0</v>
      </c>
      <c r="J521" s="48">
        <f>VLOOKUP($Q521&amp;$B521,'PNC Exon. &amp; no Exon.'!$A:$AL,'P.N.C. x Comp. x Ramos'!J$66,0)</f>
        <v>0</v>
      </c>
      <c r="K521" s="48">
        <f>VLOOKUP($Q521&amp;$B521,'PNC Exon. &amp; no Exon.'!$A:$AL,'P.N.C. x Comp. x Ramos'!K$66,0)</f>
        <v>0</v>
      </c>
      <c r="L521" s="48">
        <f>VLOOKUP($Q521&amp;$B521,'PNC Exon. &amp; no Exon.'!$A:$AL,'P.N.C. x Comp. x Ramos'!L$66,0)</f>
        <v>0</v>
      </c>
      <c r="M521" s="48">
        <f>VLOOKUP($Q521&amp;$B521,'PNC Exon. &amp; no Exon.'!$A:$AL,'P.N.C. x Comp. x Ramos'!M$66,0)</f>
        <v>0</v>
      </c>
      <c r="N521" s="48">
        <f>VLOOKUP($Q521&amp;$B521,'PNC Exon. &amp; no Exon.'!$A:$AL,'P.N.C. x Comp. x Ramos'!N$66,0)</f>
        <v>0</v>
      </c>
      <c r="O521" s="57">
        <f t="shared" si="44"/>
        <v>0</v>
      </c>
      <c r="Q521" s="137" t="s">
        <v>7</v>
      </c>
    </row>
    <row r="522" spans="1:17" ht="15.95" customHeight="1" x14ac:dyDescent="0.4">
      <c r="A522" s="47">
        <f t="shared" si="42"/>
        <v>1</v>
      </c>
      <c r="B522" s="51" t="s">
        <v>128</v>
      </c>
      <c r="C522" s="76">
        <f t="shared" si="45"/>
        <v>0</v>
      </c>
      <c r="D522" s="48">
        <f>VLOOKUP($Q522&amp;$B522,'PNC Exon. &amp; no Exon.'!$A:$AL,'P.N.C. x Comp. x Ramos'!D$66,0)</f>
        <v>0</v>
      </c>
      <c r="E522" s="48">
        <f>VLOOKUP($Q522&amp;$B522,'PNC Exon. &amp; no Exon.'!$A:$AL,'P.N.C. x Comp. x Ramos'!E$66,0)</f>
        <v>0</v>
      </c>
      <c r="F522" s="48">
        <f>VLOOKUP($Q522&amp;$B522,'PNC Exon. &amp; no Exon.'!$A:$AL,'P.N.C. x Comp. x Ramos'!F$66,0)</f>
        <v>0</v>
      </c>
      <c r="G522" s="48">
        <f>VLOOKUP($Q522&amp;$B522,'PNC Exon. &amp; no Exon.'!$A:$AL,'P.N.C. x Comp. x Ramos'!G$66,0)</f>
        <v>0</v>
      </c>
      <c r="H522" s="48">
        <f>VLOOKUP($Q522&amp;$B522,'PNC Exon. &amp; no Exon.'!$A:$AL,'P.N.C. x Comp. x Ramos'!H$66,0)</f>
        <v>0</v>
      </c>
      <c r="I522" s="48">
        <f>VLOOKUP($Q522&amp;$B522,'PNC Exon. &amp; no Exon.'!$A:$AL,'P.N.C. x Comp. x Ramos'!I$66,0)</f>
        <v>0</v>
      </c>
      <c r="J522" s="48">
        <f>VLOOKUP($Q522&amp;$B522,'PNC Exon. &amp; no Exon.'!$A:$AL,'P.N.C. x Comp. x Ramos'!J$66,0)</f>
        <v>0</v>
      </c>
      <c r="K522" s="48">
        <f>VLOOKUP($Q522&amp;$B522,'PNC Exon. &amp; no Exon.'!$A:$AL,'P.N.C. x Comp. x Ramos'!K$66,0)</f>
        <v>0</v>
      </c>
      <c r="L522" s="48">
        <f>VLOOKUP($Q522&amp;$B522,'PNC Exon. &amp; no Exon.'!$A:$AL,'P.N.C. x Comp. x Ramos'!L$66,0)</f>
        <v>0</v>
      </c>
      <c r="M522" s="48">
        <f>VLOOKUP($Q522&amp;$B522,'PNC Exon. &amp; no Exon.'!$A:$AL,'P.N.C. x Comp. x Ramos'!M$66,0)</f>
        <v>0</v>
      </c>
      <c r="N522" s="48">
        <f>VLOOKUP($Q522&amp;$B522,'PNC Exon. &amp; no Exon.'!$A:$AL,'P.N.C. x Comp. x Ramos'!N$66,0)</f>
        <v>0</v>
      </c>
      <c r="O522" s="57">
        <f t="shared" si="44"/>
        <v>0</v>
      </c>
      <c r="Q522" s="137" t="s">
        <v>7</v>
      </c>
    </row>
    <row r="523" spans="1:17" ht="15.95" customHeight="1" x14ac:dyDescent="0.4">
      <c r="A523" s="47">
        <f t="shared" si="42"/>
        <v>1</v>
      </c>
      <c r="B523" s="51" t="s">
        <v>129</v>
      </c>
      <c r="C523" s="76">
        <f t="shared" si="45"/>
        <v>0</v>
      </c>
      <c r="D523" s="48">
        <f>VLOOKUP($Q523&amp;$B523,'PNC Exon. &amp; no Exon.'!$A:$AL,'P.N.C. x Comp. x Ramos'!D$66,0)</f>
        <v>0</v>
      </c>
      <c r="E523" s="48">
        <f>VLOOKUP($Q523&amp;$B523,'PNC Exon. &amp; no Exon.'!$A:$AL,'P.N.C. x Comp. x Ramos'!E$66,0)</f>
        <v>0</v>
      </c>
      <c r="F523" s="48">
        <f>VLOOKUP($Q523&amp;$B523,'PNC Exon. &amp; no Exon.'!$A:$AL,'P.N.C. x Comp. x Ramos'!F$66,0)</f>
        <v>0</v>
      </c>
      <c r="G523" s="48">
        <f>VLOOKUP($Q523&amp;$B523,'PNC Exon. &amp; no Exon.'!$A:$AL,'P.N.C. x Comp. x Ramos'!G$66,0)</f>
        <v>0</v>
      </c>
      <c r="H523" s="48">
        <f>VLOOKUP($Q523&amp;$B523,'PNC Exon. &amp; no Exon.'!$A:$AL,'P.N.C. x Comp. x Ramos'!H$66,0)</f>
        <v>0</v>
      </c>
      <c r="I523" s="48">
        <f>VLOOKUP($Q523&amp;$B523,'PNC Exon. &amp; no Exon.'!$A:$AL,'P.N.C. x Comp. x Ramos'!I$66,0)</f>
        <v>0</v>
      </c>
      <c r="J523" s="48">
        <f>VLOOKUP($Q523&amp;$B523,'PNC Exon. &amp; no Exon.'!$A:$AL,'P.N.C. x Comp. x Ramos'!J$66,0)</f>
        <v>0</v>
      </c>
      <c r="K523" s="48">
        <f>VLOOKUP($Q523&amp;$B523,'PNC Exon. &amp; no Exon.'!$A:$AL,'P.N.C. x Comp. x Ramos'!K$66,0)</f>
        <v>0</v>
      </c>
      <c r="L523" s="48">
        <f>VLOOKUP($Q523&amp;$B523,'PNC Exon. &amp; no Exon.'!$A:$AL,'P.N.C. x Comp. x Ramos'!L$66,0)</f>
        <v>0</v>
      </c>
      <c r="M523" s="48">
        <f>VLOOKUP($Q523&amp;$B523,'PNC Exon. &amp; no Exon.'!$A:$AL,'P.N.C. x Comp. x Ramos'!M$66,0)</f>
        <v>0</v>
      </c>
      <c r="N523" s="48">
        <f>VLOOKUP($Q523&amp;$B523,'PNC Exon. &amp; no Exon.'!$A:$AL,'P.N.C. x Comp. x Ramos'!N$66,0)</f>
        <v>0</v>
      </c>
      <c r="O523" s="57">
        <f t="shared" si="44"/>
        <v>0</v>
      </c>
      <c r="Q523" s="137" t="s">
        <v>7</v>
      </c>
    </row>
    <row r="524" spans="1:17" ht="15.95" customHeight="1" x14ac:dyDescent="0.4">
      <c r="A524" s="47">
        <f t="shared" si="42"/>
        <v>1</v>
      </c>
      <c r="B524" s="51" t="s">
        <v>131</v>
      </c>
      <c r="C524" s="76">
        <f t="shared" si="45"/>
        <v>0</v>
      </c>
      <c r="D524" s="48">
        <f>VLOOKUP($Q524&amp;$B524,'PNC Exon. &amp; no Exon.'!$A:$AL,'P.N.C. x Comp. x Ramos'!D$66,0)</f>
        <v>0</v>
      </c>
      <c r="E524" s="48">
        <f>VLOOKUP($Q524&amp;$B524,'PNC Exon. &amp; no Exon.'!$A:$AL,'P.N.C. x Comp. x Ramos'!E$66,0)</f>
        <v>0</v>
      </c>
      <c r="F524" s="48">
        <f>VLOOKUP($Q524&amp;$B524,'PNC Exon. &amp; no Exon.'!$A:$AL,'P.N.C. x Comp. x Ramos'!F$66,0)</f>
        <v>0</v>
      </c>
      <c r="G524" s="48">
        <f>VLOOKUP($Q524&amp;$B524,'PNC Exon. &amp; no Exon.'!$A:$AL,'P.N.C. x Comp. x Ramos'!G$66,0)</f>
        <v>0</v>
      </c>
      <c r="H524" s="48">
        <f>VLOOKUP($Q524&amp;$B524,'PNC Exon. &amp; no Exon.'!$A:$AL,'P.N.C. x Comp. x Ramos'!H$66,0)</f>
        <v>0</v>
      </c>
      <c r="I524" s="48">
        <f>VLOOKUP($Q524&amp;$B524,'PNC Exon. &amp; no Exon.'!$A:$AL,'P.N.C. x Comp. x Ramos'!I$66,0)</f>
        <v>0</v>
      </c>
      <c r="J524" s="48">
        <f>VLOOKUP($Q524&amp;$B524,'PNC Exon. &amp; no Exon.'!$A:$AL,'P.N.C. x Comp. x Ramos'!J$66,0)</f>
        <v>0</v>
      </c>
      <c r="K524" s="48">
        <f>VLOOKUP($Q524&amp;$B524,'PNC Exon. &amp; no Exon.'!$A:$AL,'P.N.C. x Comp. x Ramos'!K$66,0)</f>
        <v>0</v>
      </c>
      <c r="L524" s="48">
        <f>VLOOKUP($Q524&amp;$B524,'PNC Exon. &amp; no Exon.'!$A:$AL,'P.N.C. x Comp. x Ramos'!L$66,0)</f>
        <v>0</v>
      </c>
      <c r="M524" s="48">
        <f>VLOOKUP($Q524&amp;$B524,'PNC Exon. &amp; no Exon.'!$A:$AL,'P.N.C. x Comp. x Ramos'!M$66,0)</f>
        <v>0</v>
      </c>
      <c r="N524" s="48">
        <f>VLOOKUP($Q524&amp;$B524,'PNC Exon. &amp; no Exon.'!$A:$AL,'P.N.C. x Comp. x Ramos'!N$66,0)</f>
        <v>0</v>
      </c>
      <c r="O524" s="57">
        <f t="shared" si="44"/>
        <v>0</v>
      </c>
      <c r="Q524" s="137" t="s">
        <v>7</v>
      </c>
    </row>
    <row r="525" spans="1:17" ht="15.95" customHeight="1" x14ac:dyDescent="0.4">
      <c r="A525" s="47">
        <f t="shared" si="42"/>
        <v>1</v>
      </c>
      <c r="B525" s="51" t="s">
        <v>130</v>
      </c>
      <c r="C525" s="76">
        <f t="shared" si="45"/>
        <v>0</v>
      </c>
      <c r="D525" s="48">
        <f>VLOOKUP($Q525&amp;$B525,'PNC Exon. &amp; no Exon.'!$A:$AL,'P.N.C. x Comp. x Ramos'!D$66,0)</f>
        <v>0</v>
      </c>
      <c r="E525" s="48">
        <f>VLOOKUP($Q525&amp;$B525,'PNC Exon. &amp; no Exon.'!$A:$AL,'P.N.C. x Comp. x Ramos'!E$66,0)</f>
        <v>0</v>
      </c>
      <c r="F525" s="48">
        <f>VLOOKUP($Q525&amp;$B525,'PNC Exon. &amp; no Exon.'!$A:$AL,'P.N.C. x Comp. x Ramos'!F$66,0)</f>
        <v>0</v>
      </c>
      <c r="G525" s="48">
        <f>VLOOKUP($Q525&amp;$B525,'PNC Exon. &amp; no Exon.'!$A:$AL,'P.N.C. x Comp. x Ramos'!G$66,0)</f>
        <v>0</v>
      </c>
      <c r="H525" s="48">
        <f>VLOOKUP($Q525&amp;$B525,'PNC Exon. &amp; no Exon.'!$A:$AL,'P.N.C. x Comp. x Ramos'!H$66,0)</f>
        <v>0</v>
      </c>
      <c r="I525" s="48">
        <f>VLOOKUP($Q525&amp;$B525,'PNC Exon. &amp; no Exon.'!$A:$AL,'P.N.C. x Comp. x Ramos'!I$66,0)</f>
        <v>0</v>
      </c>
      <c r="J525" s="48">
        <f>VLOOKUP($Q525&amp;$B525,'PNC Exon. &amp; no Exon.'!$A:$AL,'P.N.C. x Comp. x Ramos'!J$66,0)</f>
        <v>0</v>
      </c>
      <c r="K525" s="48">
        <f>VLOOKUP($Q525&amp;$B525,'PNC Exon. &amp; no Exon.'!$A:$AL,'P.N.C. x Comp. x Ramos'!K$66,0)</f>
        <v>0</v>
      </c>
      <c r="L525" s="48">
        <f>VLOOKUP($Q525&amp;$B525,'PNC Exon. &amp; no Exon.'!$A:$AL,'P.N.C. x Comp. x Ramos'!L$66,0)</f>
        <v>0</v>
      </c>
      <c r="M525" s="48">
        <f>VLOOKUP($Q525&amp;$B525,'PNC Exon. &amp; no Exon.'!$A:$AL,'P.N.C. x Comp. x Ramos'!M$66,0)</f>
        <v>0</v>
      </c>
      <c r="N525" s="48">
        <f>VLOOKUP($Q525&amp;$B525,'PNC Exon. &amp; no Exon.'!$A:$AL,'P.N.C. x Comp. x Ramos'!N$66,0)</f>
        <v>0</v>
      </c>
      <c r="O525" s="57">
        <f t="shared" si="44"/>
        <v>0</v>
      </c>
      <c r="Q525" s="137" t="s">
        <v>7</v>
      </c>
    </row>
    <row r="526" spans="1:17" x14ac:dyDescent="0.4">
      <c r="A526" s="70" t="s">
        <v>172</v>
      </c>
      <c r="B526" s="3"/>
      <c r="C526" s="9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10"/>
    </row>
    <row r="527" spans="1:17" x14ac:dyDescent="0.4">
      <c r="B527" s="15"/>
    </row>
    <row r="547" spans="1:31" ht="18" customHeight="1" x14ac:dyDescent="0.6">
      <c r="A547" s="170" t="s">
        <v>42</v>
      </c>
      <c r="B547" s="170"/>
      <c r="C547" s="170"/>
      <c r="D547" s="170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</row>
    <row r="548" spans="1:31" ht="12.75" customHeight="1" x14ac:dyDescent="0.4">
      <c r="A548" s="169" t="s">
        <v>56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9"/>
      <c r="N548" s="169"/>
      <c r="O548" s="169"/>
    </row>
    <row r="549" spans="1:31" ht="12.75" customHeight="1" x14ac:dyDescent="0.4">
      <c r="A549" s="171" t="s">
        <v>141</v>
      </c>
      <c r="B549" s="172"/>
      <c r="C549" s="172"/>
      <c r="D549" s="172"/>
      <c r="E549" s="172"/>
      <c r="F549" s="172"/>
      <c r="G549" s="172"/>
      <c r="H549" s="172"/>
      <c r="I549" s="172"/>
      <c r="J549" s="172"/>
      <c r="K549" s="172"/>
      <c r="L549" s="172"/>
      <c r="M549" s="172"/>
      <c r="N549" s="172"/>
      <c r="O549" s="172"/>
    </row>
    <row r="550" spans="1:31" ht="12.75" customHeight="1" x14ac:dyDescent="0.4">
      <c r="A550" s="169" t="s">
        <v>91</v>
      </c>
      <c r="B550" s="169"/>
      <c r="C550" s="169"/>
      <c r="D550" s="169"/>
      <c r="E550" s="169"/>
      <c r="F550" s="169"/>
      <c r="G550" s="169"/>
      <c r="H550" s="169"/>
      <c r="I550" s="169"/>
      <c r="J550" s="169"/>
      <c r="K550" s="169"/>
      <c r="L550" s="169"/>
      <c r="M550" s="169"/>
      <c r="N550" s="169"/>
      <c r="O550" s="169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109" t="s">
        <v>32</v>
      </c>
      <c r="B552" s="69" t="s">
        <v>88</v>
      </c>
      <c r="C552" s="109" t="s">
        <v>0</v>
      </c>
      <c r="D552" s="109" t="s">
        <v>43</v>
      </c>
      <c r="E552" s="109" t="s">
        <v>13</v>
      </c>
      <c r="F552" s="109" t="s">
        <v>44</v>
      </c>
      <c r="G552" s="109" t="s">
        <v>15</v>
      </c>
      <c r="H552" s="109" t="s">
        <v>45</v>
      </c>
      <c r="I552" s="109" t="s">
        <v>90</v>
      </c>
      <c r="J552" s="109" t="s">
        <v>46</v>
      </c>
      <c r="K552" s="109" t="s">
        <v>36</v>
      </c>
      <c r="L552" s="109" t="s">
        <v>47</v>
      </c>
      <c r="M552" s="109" t="s">
        <v>48</v>
      </c>
      <c r="N552" s="109" t="s">
        <v>49</v>
      </c>
      <c r="O552" s="109" t="s">
        <v>61</v>
      </c>
    </row>
    <row r="553" spans="1:31" ht="15.95" customHeight="1" x14ac:dyDescent="0.4">
      <c r="A553" s="47"/>
      <c r="B553" s="66" t="s">
        <v>21</v>
      </c>
      <c r="C553" s="96">
        <f t="shared" ref="C553:N553" si="46">SUM(C554:C586)</f>
        <v>0</v>
      </c>
      <c r="D553" s="76">
        <f t="shared" si="46"/>
        <v>0</v>
      </c>
      <c r="E553" s="76">
        <f t="shared" si="46"/>
        <v>0</v>
      </c>
      <c r="F553" s="76">
        <f t="shared" si="46"/>
        <v>0</v>
      </c>
      <c r="G553" s="76">
        <f t="shared" si="46"/>
        <v>0</v>
      </c>
      <c r="H553" s="76">
        <f t="shared" si="46"/>
        <v>0</v>
      </c>
      <c r="I553" s="76">
        <f t="shared" si="46"/>
        <v>0</v>
      </c>
      <c r="J553" s="76">
        <f t="shared" si="46"/>
        <v>0</v>
      </c>
      <c r="K553" s="76">
        <f t="shared" si="46"/>
        <v>0</v>
      </c>
      <c r="L553" s="76">
        <f t="shared" si="46"/>
        <v>0</v>
      </c>
      <c r="M553" s="76">
        <f t="shared" si="46"/>
        <v>0</v>
      </c>
      <c r="N553" s="76">
        <f t="shared" si="46"/>
        <v>0</v>
      </c>
      <c r="O553" s="60">
        <f>SUM(O554:O586,0)</f>
        <v>0</v>
      </c>
      <c r="Q553" s="137" t="s">
        <v>8</v>
      </c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19"/>
      <c r="AC553" s="119"/>
      <c r="AD553" s="119"/>
      <c r="AE553" s="119"/>
    </row>
    <row r="554" spans="1:31" ht="15.95" customHeight="1" x14ac:dyDescent="0.4">
      <c r="A554" s="47">
        <f t="shared" ref="A554:A586" si="47">RANK(C554,$C$554:$C$586,0)</f>
        <v>1</v>
      </c>
      <c r="B554" s="87" t="s">
        <v>84</v>
      </c>
      <c r="C554" s="96">
        <f t="shared" ref="C554" si="48">SUM(D554:N554)</f>
        <v>0</v>
      </c>
      <c r="D554" s="48">
        <f>VLOOKUP($Q554&amp;$B554,'PNC Exon. &amp; no Exon.'!$A:$AL,'P.N.C. x Comp. x Ramos'!D$66,0)</f>
        <v>0</v>
      </c>
      <c r="E554" s="48">
        <f>VLOOKUP($Q554&amp;$B554,'PNC Exon. &amp; no Exon.'!$A:$AL,'P.N.C. x Comp. x Ramos'!E$66,0)</f>
        <v>0</v>
      </c>
      <c r="F554" s="48">
        <f>VLOOKUP($Q554&amp;$B554,'PNC Exon. &amp; no Exon.'!$A:$AL,'P.N.C. x Comp. x Ramos'!F$66,0)</f>
        <v>0</v>
      </c>
      <c r="G554" s="48">
        <f>VLOOKUP($Q554&amp;$B554,'PNC Exon. &amp; no Exon.'!$A:$AL,'P.N.C. x Comp. x Ramos'!G$66,0)</f>
        <v>0</v>
      </c>
      <c r="H554" s="48">
        <f>VLOOKUP($Q554&amp;$B554,'PNC Exon. &amp; no Exon.'!$A:$AL,'P.N.C. x Comp. x Ramos'!H$66,0)</f>
        <v>0</v>
      </c>
      <c r="I554" s="48">
        <f>VLOOKUP($Q554&amp;$B554,'PNC Exon. &amp; no Exon.'!$A:$AL,'P.N.C. x Comp. x Ramos'!I$66,0)</f>
        <v>0</v>
      </c>
      <c r="J554" s="48">
        <f>VLOOKUP($Q554&amp;$B554,'PNC Exon. &amp; no Exon.'!$A:$AL,'P.N.C. x Comp. x Ramos'!J$66,0)</f>
        <v>0</v>
      </c>
      <c r="K554" s="48">
        <f>VLOOKUP($Q554&amp;$B554,'PNC Exon. &amp; no Exon.'!$A:$AL,'P.N.C. x Comp. x Ramos'!K$66,0)</f>
        <v>0</v>
      </c>
      <c r="L554" s="48">
        <f>VLOOKUP($Q554&amp;$B554,'PNC Exon. &amp; no Exon.'!$A:$AL,'P.N.C. x Comp. x Ramos'!L$66,0)</f>
        <v>0</v>
      </c>
      <c r="M554" s="48">
        <f>VLOOKUP($Q554&amp;$B554,'PNC Exon. &amp; no Exon.'!$A:$AL,'P.N.C. x Comp. x Ramos'!M$66,0)</f>
        <v>0</v>
      </c>
      <c r="N554" s="48">
        <f>VLOOKUP($Q554&amp;$B554,'PNC Exon. &amp; no Exon.'!$A:$AL,'P.N.C. x Comp. x Ramos'!N$66,0)</f>
        <v>0</v>
      </c>
      <c r="O554" s="57">
        <f t="shared" ref="O554:O586" si="49">IFERROR(C554/$C$553*100,0)</f>
        <v>0</v>
      </c>
      <c r="Q554" s="137" t="s">
        <v>8</v>
      </c>
    </row>
    <row r="555" spans="1:31" ht="15.95" customHeight="1" x14ac:dyDescent="0.4">
      <c r="A555" s="47">
        <f t="shared" si="47"/>
        <v>1</v>
      </c>
      <c r="B555" s="51" t="s">
        <v>92</v>
      </c>
      <c r="C555" s="96">
        <f t="shared" ref="C555:C586" si="50">SUM(D555:N555)</f>
        <v>0</v>
      </c>
      <c r="D555" s="48">
        <f>VLOOKUP($Q555&amp;$B555,'PNC Exon. &amp; no Exon.'!$A:$AL,'P.N.C. x Comp. x Ramos'!D$66,0)</f>
        <v>0</v>
      </c>
      <c r="E555" s="48">
        <f>VLOOKUP($Q555&amp;$B555,'PNC Exon. &amp; no Exon.'!$A:$AL,'P.N.C. x Comp. x Ramos'!E$66,0)</f>
        <v>0</v>
      </c>
      <c r="F555" s="48">
        <f>VLOOKUP($Q555&amp;$B555,'PNC Exon. &amp; no Exon.'!$A:$AL,'P.N.C. x Comp. x Ramos'!F$66,0)</f>
        <v>0</v>
      </c>
      <c r="G555" s="48">
        <f>VLOOKUP($Q555&amp;$B555,'PNC Exon. &amp; no Exon.'!$A:$AL,'P.N.C. x Comp. x Ramos'!G$66,0)</f>
        <v>0</v>
      </c>
      <c r="H555" s="48">
        <f>VLOOKUP($Q555&amp;$B555,'PNC Exon. &amp; no Exon.'!$A:$AL,'P.N.C. x Comp. x Ramos'!H$66,0)</f>
        <v>0</v>
      </c>
      <c r="I555" s="48">
        <f>VLOOKUP($Q555&amp;$B555,'PNC Exon. &amp; no Exon.'!$A:$AL,'P.N.C. x Comp. x Ramos'!I$66,0)</f>
        <v>0</v>
      </c>
      <c r="J555" s="48">
        <f>VLOOKUP($Q555&amp;$B555,'PNC Exon. &amp; no Exon.'!$A:$AL,'P.N.C. x Comp. x Ramos'!J$66,0)</f>
        <v>0</v>
      </c>
      <c r="K555" s="48">
        <f>VLOOKUP($Q555&amp;$B555,'PNC Exon. &amp; no Exon.'!$A:$AL,'P.N.C. x Comp. x Ramos'!K$66,0)</f>
        <v>0</v>
      </c>
      <c r="L555" s="48">
        <f>VLOOKUP($Q555&amp;$B555,'PNC Exon. &amp; no Exon.'!$A:$AL,'P.N.C. x Comp. x Ramos'!L$66,0)</f>
        <v>0</v>
      </c>
      <c r="M555" s="48">
        <f>VLOOKUP($Q555&amp;$B555,'PNC Exon. &amp; no Exon.'!$A:$AL,'P.N.C. x Comp. x Ramos'!M$66,0)</f>
        <v>0</v>
      </c>
      <c r="N555" s="48">
        <f>VLOOKUP($Q555&amp;$B555,'PNC Exon. &amp; no Exon.'!$A:$AL,'P.N.C. x Comp. x Ramos'!N$66,0)</f>
        <v>0</v>
      </c>
      <c r="O555" s="57">
        <f t="shared" si="49"/>
        <v>0</v>
      </c>
      <c r="Q555" s="137" t="s">
        <v>8</v>
      </c>
    </row>
    <row r="556" spans="1:31" ht="15.95" customHeight="1" x14ac:dyDescent="0.4">
      <c r="A556" s="47">
        <f t="shared" si="47"/>
        <v>1</v>
      </c>
      <c r="B556" s="51" t="s">
        <v>110</v>
      </c>
      <c r="C556" s="96">
        <f t="shared" si="50"/>
        <v>0</v>
      </c>
      <c r="D556" s="48">
        <f>VLOOKUP($Q556&amp;$B556,'PNC Exon. &amp; no Exon.'!$A:$AL,'P.N.C. x Comp. x Ramos'!D$66,0)</f>
        <v>0</v>
      </c>
      <c r="E556" s="48">
        <f>VLOOKUP($Q556&amp;$B556,'PNC Exon. &amp; no Exon.'!$A:$AL,'P.N.C. x Comp. x Ramos'!E$66,0)</f>
        <v>0</v>
      </c>
      <c r="F556" s="48">
        <f>VLOOKUP($Q556&amp;$B556,'PNC Exon. &amp; no Exon.'!$A:$AL,'P.N.C. x Comp. x Ramos'!F$66,0)</f>
        <v>0</v>
      </c>
      <c r="G556" s="48">
        <f>VLOOKUP($Q556&amp;$B556,'PNC Exon. &amp; no Exon.'!$A:$AL,'P.N.C. x Comp. x Ramos'!G$66,0)</f>
        <v>0</v>
      </c>
      <c r="H556" s="48">
        <f>VLOOKUP($Q556&amp;$B556,'PNC Exon. &amp; no Exon.'!$A:$AL,'P.N.C. x Comp. x Ramos'!H$66,0)</f>
        <v>0</v>
      </c>
      <c r="I556" s="48">
        <f>VLOOKUP($Q556&amp;$B556,'PNC Exon. &amp; no Exon.'!$A:$AL,'P.N.C. x Comp. x Ramos'!I$66,0)</f>
        <v>0</v>
      </c>
      <c r="J556" s="48">
        <f>VLOOKUP($Q556&amp;$B556,'PNC Exon. &amp; no Exon.'!$A:$AL,'P.N.C. x Comp. x Ramos'!J$66,0)</f>
        <v>0</v>
      </c>
      <c r="K556" s="48">
        <f>VLOOKUP($Q556&amp;$B556,'PNC Exon. &amp; no Exon.'!$A:$AL,'P.N.C. x Comp. x Ramos'!K$66,0)</f>
        <v>0</v>
      </c>
      <c r="L556" s="48">
        <f>VLOOKUP($Q556&amp;$B556,'PNC Exon. &amp; no Exon.'!$A:$AL,'P.N.C. x Comp. x Ramos'!L$66,0)</f>
        <v>0</v>
      </c>
      <c r="M556" s="48">
        <f>VLOOKUP($Q556&amp;$B556,'PNC Exon. &amp; no Exon.'!$A:$AL,'P.N.C. x Comp. x Ramos'!M$66,0)</f>
        <v>0</v>
      </c>
      <c r="N556" s="48">
        <f>VLOOKUP($Q556&amp;$B556,'PNC Exon. &amp; no Exon.'!$A:$AL,'P.N.C. x Comp. x Ramos'!N$66,0)</f>
        <v>0</v>
      </c>
      <c r="O556" s="57">
        <f t="shared" si="49"/>
        <v>0</v>
      </c>
      <c r="Q556" s="137" t="s">
        <v>8</v>
      </c>
    </row>
    <row r="557" spans="1:31" ht="15.95" customHeight="1" x14ac:dyDescent="0.4">
      <c r="A557" s="47">
        <f t="shared" si="47"/>
        <v>1</v>
      </c>
      <c r="B557" s="51" t="s">
        <v>93</v>
      </c>
      <c r="C557" s="96">
        <f t="shared" si="50"/>
        <v>0</v>
      </c>
      <c r="D557" s="48">
        <f>VLOOKUP($Q557&amp;$B557,'PNC Exon. &amp; no Exon.'!$A:$AL,'P.N.C. x Comp. x Ramos'!D$66,0)</f>
        <v>0</v>
      </c>
      <c r="E557" s="48">
        <f>VLOOKUP($Q557&amp;$B557,'PNC Exon. &amp; no Exon.'!$A:$AL,'P.N.C. x Comp. x Ramos'!E$66,0)</f>
        <v>0</v>
      </c>
      <c r="F557" s="48">
        <f>VLOOKUP($Q557&amp;$B557,'PNC Exon. &amp; no Exon.'!$A:$AL,'P.N.C. x Comp. x Ramos'!F$66,0)</f>
        <v>0</v>
      </c>
      <c r="G557" s="48">
        <f>VLOOKUP($Q557&amp;$B557,'PNC Exon. &amp; no Exon.'!$A:$AL,'P.N.C. x Comp. x Ramos'!G$66,0)</f>
        <v>0</v>
      </c>
      <c r="H557" s="48">
        <f>VLOOKUP($Q557&amp;$B557,'PNC Exon. &amp; no Exon.'!$A:$AL,'P.N.C. x Comp. x Ramos'!H$66,0)</f>
        <v>0</v>
      </c>
      <c r="I557" s="48">
        <f>VLOOKUP($Q557&amp;$B557,'PNC Exon. &amp; no Exon.'!$A:$AL,'P.N.C. x Comp. x Ramos'!I$66,0)</f>
        <v>0</v>
      </c>
      <c r="J557" s="48">
        <f>VLOOKUP($Q557&amp;$B557,'PNC Exon. &amp; no Exon.'!$A:$AL,'P.N.C. x Comp. x Ramos'!J$66,0)</f>
        <v>0</v>
      </c>
      <c r="K557" s="48">
        <f>VLOOKUP($Q557&amp;$B557,'PNC Exon. &amp; no Exon.'!$A:$AL,'P.N.C. x Comp. x Ramos'!K$66,0)</f>
        <v>0</v>
      </c>
      <c r="L557" s="48">
        <f>VLOOKUP($Q557&amp;$B557,'PNC Exon. &amp; no Exon.'!$A:$AL,'P.N.C. x Comp. x Ramos'!L$66,0)</f>
        <v>0</v>
      </c>
      <c r="M557" s="48">
        <f>VLOOKUP($Q557&amp;$B557,'PNC Exon. &amp; no Exon.'!$A:$AL,'P.N.C. x Comp. x Ramos'!M$66,0)</f>
        <v>0</v>
      </c>
      <c r="N557" s="48">
        <f>VLOOKUP($Q557&amp;$B557,'PNC Exon. &amp; no Exon.'!$A:$AL,'P.N.C. x Comp. x Ramos'!N$66,0)</f>
        <v>0</v>
      </c>
      <c r="O557" s="57">
        <f t="shared" si="49"/>
        <v>0</v>
      </c>
      <c r="Q557" s="137" t="s">
        <v>8</v>
      </c>
    </row>
    <row r="558" spans="1:31" ht="15.95" customHeight="1" x14ac:dyDescent="0.4">
      <c r="A558" s="47">
        <f t="shared" si="47"/>
        <v>1</v>
      </c>
      <c r="B558" s="51" t="s">
        <v>111</v>
      </c>
      <c r="C558" s="96">
        <f t="shared" si="50"/>
        <v>0</v>
      </c>
      <c r="D558" s="48">
        <f>VLOOKUP($Q558&amp;$B558,'PNC Exon. &amp; no Exon.'!$A:$AL,'P.N.C. x Comp. x Ramos'!D$66,0)</f>
        <v>0</v>
      </c>
      <c r="E558" s="48">
        <f>VLOOKUP($Q558&amp;$B558,'PNC Exon. &amp; no Exon.'!$A:$AL,'P.N.C. x Comp. x Ramos'!E$66,0)</f>
        <v>0</v>
      </c>
      <c r="F558" s="48">
        <f>VLOOKUP($Q558&amp;$B558,'PNC Exon. &amp; no Exon.'!$A:$AL,'P.N.C. x Comp. x Ramos'!F$66,0)</f>
        <v>0</v>
      </c>
      <c r="G558" s="48">
        <f>VLOOKUP($Q558&amp;$B558,'PNC Exon. &amp; no Exon.'!$A:$AL,'P.N.C. x Comp. x Ramos'!G$66,0)</f>
        <v>0</v>
      </c>
      <c r="H558" s="48">
        <f>VLOOKUP($Q558&amp;$B558,'PNC Exon. &amp; no Exon.'!$A:$AL,'P.N.C. x Comp. x Ramos'!H$66,0)</f>
        <v>0</v>
      </c>
      <c r="I558" s="48">
        <f>VLOOKUP($Q558&amp;$B558,'PNC Exon. &amp; no Exon.'!$A:$AL,'P.N.C. x Comp. x Ramos'!I$66,0)</f>
        <v>0</v>
      </c>
      <c r="J558" s="48">
        <f>VLOOKUP($Q558&amp;$B558,'PNC Exon. &amp; no Exon.'!$A:$AL,'P.N.C. x Comp. x Ramos'!J$66,0)</f>
        <v>0</v>
      </c>
      <c r="K558" s="48">
        <f>VLOOKUP($Q558&amp;$B558,'PNC Exon. &amp; no Exon.'!$A:$AL,'P.N.C. x Comp. x Ramos'!K$66,0)</f>
        <v>0</v>
      </c>
      <c r="L558" s="48">
        <f>VLOOKUP($Q558&amp;$B558,'PNC Exon. &amp; no Exon.'!$A:$AL,'P.N.C. x Comp. x Ramos'!L$66,0)</f>
        <v>0</v>
      </c>
      <c r="M558" s="48">
        <f>VLOOKUP($Q558&amp;$B558,'PNC Exon. &amp; no Exon.'!$A:$AL,'P.N.C. x Comp. x Ramos'!M$66,0)</f>
        <v>0</v>
      </c>
      <c r="N558" s="48">
        <f>VLOOKUP($Q558&amp;$B558,'PNC Exon. &amp; no Exon.'!$A:$AL,'P.N.C. x Comp. x Ramos'!N$66,0)</f>
        <v>0</v>
      </c>
      <c r="O558" s="57">
        <f t="shared" si="49"/>
        <v>0</v>
      </c>
      <c r="Q558" s="137" t="s">
        <v>8</v>
      </c>
    </row>
    <row r="559" spans="1:31" ht="15.95" customHeight="1" x14ac:dyDescent="0.4">
      <c r="A559" s="47">
        <f t="shared" si="47"/>
        <v>1</v>
      </c>
      <c r="B559" s="51" t="s">
        <v>112</v>
      </c>
      <c r="C559" s="96">
        <f t="shared" si="50"/>
        <v>0</v>
      </c>
      <c r="D559" s="48">
        <f>VLOOKUP($Q559&amp;$B559,'PNC Exon. &amp; no Exon.'!$A:$AL,'P.N.C. x Comp. x Ramos'!D$66,0)</f>
        <v>0</v>
      </c>
      <c r="E559" s="48">
        <f>VLOOKUP($Q559&amp;$B559,'PNC Exon. &amp; no Exon.'!$A:$AL,'P.N.C. x Comp. x Ramos'!E$66,0)</f>
        <v>0</v>
      </c>
      <c r="F559" s="48">
        <f>VLOOKUP($Q559&amp;$B559,'PNC Exon. &amp; no Exon.'!$A:$AL,'P.N.C. x Comp. x Ramos'!F$66,0)</f>
        <v>0</v>
      </c>
      <c r="G559" s="48">
        <f>VLOOKUP($Q559&amp;$B559,'PNC Exon. &amp; no Exon.'!$A:$AL,'P.N.C. x Comp. x Ramos'!G$66,0)</f>
        <v>0</v>
      </c>
      <c r="H559" s="48">
        <f>VLOOKUP($Q559&amp;$B559,'PNC Exon. &amp; no Exon.'!$A:$AL,'P.N.C. x Comp. x Ramos'!H$66,0)</f>
        <v>0</v>
      </c>
      <c r="I559" s="48">
        <f>VLOOKUP($Q559&amp;$B559,'PNC Exon. &amp; no Exon.'!$A:$AL,'P.N.C. x Comp. x Ramos'!I$66,0)</f>
        <v>0</v>
      </c>
      <c r="J559" s="48">
        <f>VLOOKUP($Q559&amp;$B559,'PNC Exon. &amp; no Exon.'!$A:$AL,'P.N.C. x Comp. x Ramos'!J$66,0)</f>
        <v>0</v>
      </c>
      <c r="K559" s="48">
        <f>VLOOKUP($Q559&amp;$B559,'PNC Exon. &amp; no Exon.'!$A:$AL,'P.N.C. x Comp. x Ramos'!K$66,0)</f>
        <v>0</v>
      </c>
      <c r="L559" s="48">
        <f>VLOOKUP($Q559&amp;$B559,'PNC Exon. &amp; no Exon.'!$A:$AL,'P.N.C. x Comp. x Ramos'!L$66,0)</f>
        <v>0</v>
      </c>
      <c r="M559" s="48">
        <f>VLOOKUP($Q559&amp;$B559,'PNC Exon. &amp; no Exon.'!$A:$AL,'P.N.C. x Comp. x Ramos'!M$66,0)</f>
        <v>0</v>
      </c>
      <c r="N559" s="48">
        <f>VLOOKUP($Q559&amp;$B559,'PNC Exon. &amp; no Exon.'!$A:$AL,'P.N.C. x Comp. x Ramos'!N$66,0)</f>
        <v>0</v>
      </c>
      <c r="O559" s="57">
        <f t="shared" si="49"/>
        <v>0</v>
      </c>
      <c r="Q559" s="137" t="s">
        <v>8</v>
      </c>
    </row>
    <row r="560" spans="1:31" ht="15.95" customHeight="1" x14ac:dyDescent="0.4">
      <c r="A560" s="47">
        <f t="shared" si="47"/>
        <v>1</v>
      </c>
      <c r="B560" s="51" t="s">
        <v>113</v>
      </c>
      <c r="C560" s="96">
        <f t="shared" si="50"/>
        <v>0</v>
      </c>
      <c r="D560" s="48">
        <f>VLOOKUP($Q560&amp;$B560,'PNC Exon. &amp; no Exon.'!$A:$AL,'P.N.C. x Comp. x Ramos'!D$66,0)</f>
        <v>0</v>
      </c>
      <c r="E560" s="48">
        <f>VLOOKUP($Q560&amp;$B560,'PNC Exon. &amp; no Exon.'!$A:$AL,'P.N.C. x Comp. x Ramos'!E$66,0)</f>
        <v>0</v>
      </c>
      <c r="F560" s="48">
        <f>VLOOKUP($Q560&amp;$B560,'PNC Exon. &amp; no Exon.'!$A:$AL,'P.N.C. x Comp. x Ramos'!F$66,0)</f>
        <v>0</v>
      </c>
      <c r="G560" s="48">
        <f>VLOOKUP($Q560&amp;$B560,'PNC Exon. &amp; no Exon.'!$A:$AL,'P.N.C. x Comp. x Ramos'!G$66,0)</f>
        <v>0</v>
      </c>
      <c r="H560" s="48">
        <f>VLOOKUP($Q560&amp;$B560,'PNC Exon. &amp; no Exon.'!$A:$AL,'P.N.C. x Comp. x Ramos'!H$66,0)</f>
        <v>0</v>
      </c>
      <c r="I560" s="48">
        <f>VLOOKUP($Q560&amp;$B560,'PNC Exon. &amp; no Exon.'!$A:$AL,'P.N.C. x Comp. x Ramos'!I$66,0)</f>
        <v>0</v>
      </c>
      <c r="J560" s="48">
        <f>VLOOKUP($Q560&amp;$B560,'PNC Exon. &amp; no Exon.'!$A:$AL,'P.N.C. x Comp. x Ramos'!J$66,0)</f>
        <v>0</v>
      </c>
      <c r="K560" s="48">
        <f>VLOOKUP($Q560&amp;$B560,'PNC Exon. &amp; no Exon.'!$A:$AL,'P.N.C. x Comp. x Ramos'!K$66,0)</f>
        <v>0</v>
      </c>
      <c r="L560" s="48">
        <f>VLOOKUP($Q560&amp;$B560,'PNC Exon. &amp; no Exon.'!$A:$AL,'P.N.C. x Comp. x Ramos'!L$66,0)</f>
        <v>0</v>
      </c>
      <c r="M560" s="48">
        <f>VLOOKUP($Q560&amp;$B560,'PNC Exon. &amp; no Exon.'!$A:$AL,'P.N.C. x Comp. x Ramos'!M$66,0)</f>
        <v>0</v>
      </c>
      <c r="N560" s="48">
        <f>VLOOKUP($Q560&amp;$B560,'PNC Exon. &amp; no Exon.'!$A:$AL,'P.N.C. x Comp. x Ramos'!N$66,0)</f>
        <v>0</v>
      </c>
      <c r="O560" s="57">
        <f t="shared" si="49"/>
        <v>0</v>
      </c>
      <c r="Q560" s="137" t="s">
        <v>8</v>
      </c>
    </row>
    <row r="561" spans="1:17" ht="15.95" customHeight="1" x14ac:dyDescent="0.4">
      <c r="A561" s="47">
        <f t="shared" si="47"/>
        <v>1</v>
      </c>
      <c r="B561" s="51" t="s">
        <v>77</v>
      </c>
      <c r="C561" s="96">
        <f t="shared" si="50"/>
        <v>0</v>
      </c>
      <c r="D561" s="48">
        <f>VLOOKUP($Q561&amp;$B561,'PNC Exon. &amp; no Exon.'!$A:$AL,'P.N.C. x Comp. x Ramos'!D$66,0)</f>
        <v>0</v>
      </c>
      <c r="E561" s="48">
        <f>VLOOKUP($Q561&amp;$B561,'PNC Exon. &amp; no Exon.'!$A:$AL,'P.N.C. x Comp. x Ramos'!E$66,0)</f>
        <v>0</v>
      </c>
      <c r="F561" s="48">
        <f>VLOOKUP($Q561&amp;$B561,'PNC Exon. &amp; no Exon.'!$A:$AL,'P.N.C. x Comp. x Ramos'!F$66,0)</f>
        <v>0</v>
      </c>
      <c r="G561" s="48">
        <f>VLOOKUP($Q561&amp;$B561,'PNC Exon. &amp; no Exon.'!$A:$AL,'P.N.C. x Comp. x Ramos'!G$66,0)</f>
        <v>0</v>
      </c>
      <c r="H561" s="48">
        <f>VLOOKUP($Q561&amp;$B561,'PNC Exon. &amp; no Exon.'!$A:$AL,'P.N.C. x Comp. x Ramos'!H$66,0)</f>
        <v>0</v>
      </c>
      <c r="I561" s="48">
        <f>VLOOKUP($Q561&amp;$B561,'PNC Exon. &amp; no Exon.'!$A:$AL,'P.N.C. x Comp. x Ramos'!I$66,0)</f>
        <v>0</v>
      </c>
      <c r="J561" s="48">
        <f>VLOOKUP($Q561&amp;$B561,'PNC Exon. &amp; no Exon.'!$A:$AL,'P.N.C. x Comp. x Ramos'!J$66,0)</f>
        <v>0</v>
      </c>
      <c r="K561" s="48">
        <f>VLOOKUP($Q561&amp;$B561,'PNC Exon. &amp; no Exon.'!$A:$AL,'P.N.C. x Comp. x Ramos'!K$66,0)</f>
        <v>0</v>
      </c>
      <c r="L561" s="48">
        <f>VLOOKUP($Q561&amp;$B561,'PNC Exon. &amp; no Exon.'!$A:$AL,'P.N.C. x Comp. x Ramos'!L$66,0)</f>
        <v>0</v>
      </c>
      <c r="M561" s="48">
        <f>VLOOKUP($Q561&amp;$B561,'PNC Exon. &amp; no Exon.'!$A:$AL,'P.N.C. x Comp. x Ramos'!M$66,0)</f>
        <v>0</v>
      </c>
      <c r="N561" s="48">
        <f>VLOOKUP($Q561&amp;$B561,'PNC Exon. &amp; no Exon.'!$A:$AL,'P.N.C. x Comp. x Ramos'!N$66,0)</f>
        <v>0</v>
      </c>
      <c r="O561" s="57">
        <f t="shared" si="49"/>
        <v>0</v>
      </c>
      <c r="Q561" s="137" t="s">
        <v>8</v>
      </c>
    </row>
    <row r="562" spans="1:17" ht="15.95" customHeight="1" x14ac:dyDescent="0.4">
      <c r="A562" s="47">
        <f t="shared" si="47"/>
        <v>1</v>
      </c>
      <c r="B562" s="51" t="s">
        <v>94</v>
      </c>
      <c r="C562" s="96">
        <f t="shared" si="50"/>
        <v>0</v>
      </c>
      <c r="D562" s="48">
        <f>VLOOKUP($Q562&amp;$B562,'PNC Exon. &amp; no Exon.'!$A:$AL,'P.N.C. x Comp. x Ramos'!D$66,0)</f>
        <v>0</v>
      </c>
      <c r="E562" s="48">
        <f>VLOOKUP($Q562&amp;$B562,'PNC Exon. &amp; no Exon.'!$A:$AL,'P.N.C. x Comp. x Ramos'!E$66,0)</f>
        <v>0</v>
      </c>
      <c r="F562" s="48">
        <f>VLOOKUP($Q562&amp;$B562,'PNC Exon. &amp; no Exon.'!$A:$AL,'P.N.C. x Comp. x Ramos'!F$66,0)</f>
        <v>0</v>
      </c>
      <c r="G562" s="48">
        <f>VLOOKUP($Q562&amp;$B562,'PNC Exon. &amp; no Exon.'!$A:$AL,'P.N.C. x Comp. x Ramos'!G$66,0)</f>
        <v>0</v>
      </c>
      <c r="H562" s="48">
        <f>VLOOKUP($Q562&amp;$B562,'PNC Exon. &amp; no Exon.'!$A:$AL,'P.N.C. x Comp. x Ramos'!H$66,0)</f>
        <v>0</v>
      </c>
      <c r="I562" s="48">
        <f>VLOOKUP($Q562&amp;$B562,'PNC Exon. &amp; no Exon.'!$A:$AL,'P.N.C. x Comp. x Ramos'!I$66,0)</f>
        <v>0</v>
      </c>
      <c r="J562" s="48">
        <f>VLOOKUP($Q562&amp;$B562,'PNC Exon. &amp; no Exon.'!$A:$AL,'P.N.C. x Comp. x Ramos'!J$66,0)</f>
        <v>0</v>
      </c>
      <c r="K562" s="48">
        <f>VLOOKUP($Q562&amp;$B562,'PNC Exon. &amp; no Exon.'!$A:$AL,'P.N.C. x Comp. x Ramos'!K$66,0)</f>
        <v>0</v>
      </c>
      <c r="L562" s="48">
        <f>VLOOKUP($Q562&amp;$B562,'PNC Exon. &amp; no Exon.'!$A:$AL,'P.N.C. x Comp. x Ramos'!L$66,0)</f>
        <v>0</v>
      </c>
      <c r="M562" s="48">
        <f>VLOOKUP($Q562&amp;$B562,'PNC Exon. &amp; no Exon.'!$A:$AL,'P.N.C. x Comp. x Ramos'!M$66,0)</f>
        <v>0</v>
      </c>
      <c r="N562" s="48">
        <f>VLOOKUP($Q562&amp;$B562,'PNC Exon. &amp; no Exon.'!$A:$AL,'P.N.C. x Comp. x Ramos'!N$66,0)</f>
        <v>0</v>
      </c>
      <c r="O562" s="57">
        <f t="shared" si="49"/>
        <v>0</v>
      </c>
      <c r="Q562" s="137" t="s">
        <v>8</v>
      </c>
    </row>
    <row r="563" spans="1:17" ht="15.95" customHeight="1" x14ac:dyDescent="0.4">
      <c r="A563" s="47">
        <f t="shared" si="47"/>
        <v>1</v>
      </c>
      <c r="B563" s="51" t="s">
        <v>114</v>
      </c>
      <c r="C563" s="96">
        <f t="shared" si="50"/>
        <v>0</v>
      </c>
      <c r="D563" s="48">
        <f>VLOOKUP($Q563&amp;$B563,'PNC Exon. &amp; no Exon.'!$A:$AL,'P.N.C. x Comp. x Ramos'!D$66,0)</f>
        <v>0</v>
      </c>
      <c r="E563" s="48">
        <f>VLOOKUP($Q563&amp;$B563,'PNC Exon. &amp; no Exon.'!$A:$AL,'P.N.C. x Comp. x Ramos'!E$66,0)</f>
        <v>0</v>
      </c>
      <c r="F563" s="48">
        <f>VLOOKUP($Q563&amp;$B563,'PNC Exon. &amp; no Exon.'!$A:$AL,'P.N.C. x Comp. x Ramos'!F$66,0)</f>
        <v>0</v>
      </c>
      <c r="G563" s="48">
        <f>VLOOKUP($Q563&amp;$B563,'PNC Exon. &amp; no Exon.'!$A:$AL,'P.N.C. x Comp. x Ramos'!G$66,0)</f>
        <v>0</v>
      </c>
      <c r="H563" s="48">
        <f>VLOOKUP($Q563&amp;$B563,'PNC Exon. &amp; no Exon.'!$A:$AL,'P.N.C. x Comp. x Ramos'!H$66,0)</f>
        <v>0</v>
      </c>
      <c r="I563" s="48">
        <f>VLOOKUP($Q563&amp;$B563,'PNC Exon. &amp; no Exon.'!$A:$AL,'P.N.C. x Comp. x Ramos'!I$66,0)</f>
        <v>0</v>
      </c>
      <c r="J563" s="48">
        <f>VLOOKUP($Q563&amp;$B563,'PNC Exon. &amp; no Exon.'!$A:$AL,'P.N.C. x Comp. x Ramos'!J$66,0)</f>
        <v>0</v>
      </c>
      <c r="K563" s="48">
        <f>VLOOKUP($Q563&amp;$B563,'PNC Exon. &amp; no Exon.'!$A:$AL,'P.N.C. x Comp. x Ramos'!K$66,0)</f>
        <v>0</v>
      </c>
      <c r="L563" s="48">
        <f>VLOOKUP($Q563&amp;$B563,'PNC Exon. &amp; no Exon.'!$A:$AL,'P.N.C. x Comp. x Ramos'!L$66,0)</f>
        <v>0</v>
      </c>
      <c r="M563" s="48">
        <f>VLOOKUP($Q563&amp;$B563,'PNC Exon. &amp; no Exon.'!$A:$AL,'P.N.C. x Comp. x Ramos'!M$66,0)</f>
        <v>0</v>
      </c>
      <c r="N563" s="48">
        <f>VLOOKUP($Q563&amp;$B563,'PNC Exon. &amp; no Exon.'!$A:$AL,'P.N.C. x Comp. x Ramos'!N$66,0)</f>
        <v>0</v>
      </c>
      <c r="O563" s="57">
        <f t="shared" si="49"/>
        <v>0</v>
      </c>
      <c r="Q563" s="137" t="s">
        <v>8</v>
      </c>
    </row>
    <row r="564" spans="1:17" ht="15.95" customHeight="1" x14ac:dyDescent="0.4">
      <c r="A564" s="47">
        <f t="shared" si="47"/>
        <v>1</v>
      </c>
      <c r="B564" s="51" t="s">
        <v>85</v>
      </c>
      <c r="C564" s="96">
        <f t="shared" si="50"/>
        <v>0</v>
      </c>
      <c r="D564" s="48">
        <f>VLOOKUP($Q564&amp;$B564,'PNC Exon. &amp; no Exon.'!$A:$AL,'P.N.C. x Comp. x Ramos'!D$66,0)</f>
        <v>0</v>
      </c>
      <c r="E564" s="48">
        <f>VLOOKUP($Q564&amp;$B564,'PNC Exon. &amp; no Exon.'!$A:$AL,'P.N.C. x Comp. x Ramos'!E$66,0)</f>
        <v>0</v>
      </c>
      <c r="F564" s="48">
        <f>VLOOKUP($Q564&amp;$B564,'PNC Exon. &amp; no Exon.'!$A:$AL,'P.N.C. x Comp. x Ramos'!F$66,0)</f>
        <v>0</v>
      </c>
      <c r="G564" s="48">
        <f>VLOOKUP($Q564&amp;$B564,'PNC Exon. &amp; no Exon.'!$A:$AL,'P.N.C. x Comp. x Ramos'!G$66,0)</f>
        <v>0</v>
      </c>
      <c r="H564" s="48">
        <f>VLOOKUP($Q564&amp;$B564,'PNC Exon. &amp; no Exon.'!$A:$AL,'P.N.C. x Comp. x Ramos'!H$66,0)</f>
        <v>0</v>
      </c>
      <c r="I564" s="48">
        <f>VLOOKUP($Q564&amp;$B564,'PNC Exon. &amp; no Exon.'!$A:$AL,'P.N.C. x Comp. x Ramos'!I$66,0)</f>
        <v>0</v>
      </c>
      <c r="J564" s="48">
        <f>VLOOKUP($Q564&amp;$B564,'PNC Exon. &amp; no Exon.'!$A:$AL,'P.N.C. x Comp. x Ramos'!J$66,0)</f>
        <v>0</v>
      </c>
      <c r="K564" s="48">
        <f>VLOOKUP($Q564&amp;$B564,'PNC Exon. &amp; no Exon.'!$A:$AL,'P.N.C. x Comp. x Ramos'!K$66,0)</f>
        <v>0</v>
      </c>
      <c r="L564" s="48">
        <f>VLOOKUP($Q564&amp;$B564,'PNC Exon. &amp; no Exon.'!$A:$AL,'P.N.C. x Comp. x Ramos'!L$66,0)</f>
        <v>0</v>
      </c>
      <c r="M564" s="48">
        <f>VLOOKUP($Q564&amp;$B564,'PNC Exon. &amp; no Exon.'!$A:$AL,'P.N.C. x Comp. x Ramos'!M$66,0)</f>
        <v>0</v>
      </c>
      <c r="N564" s="48">
        <f>VLOOKUP($Q564&amp;$B564,'PNC Exon. &amp; no Exon.'!$A:$AL,'P.N.C. x Comp. x Ramos'!N$66,0)</f>
        <v>0</v>
      </c>
      <c r="O564" s="57">
        <f t="shared" si="49"/>
        <v>0</v>
      </c>
      <c r="Q564" s="137" t="s">
        <v>8</v>
      </c>
    </row>
    <row r="565" spans="1:17" ht="15.95" customHeight="1" x14ac:dyDescent="0.4">
      <c r="A565" s="47">
        <f t="shared" si="47"/>
        <v>1</v>
      </c>
      <c r="B565" s="51" t="s">
        <v>116</v>
      </c>
      <c r="C565" s="96">
        <f t="shared" si="50"/>
        <v>0</v>
      </c>
      <c r="D565" s="48">
        <f>VLOOKUP($Q565&amp;$B565,'PNC Exon. &amp; no Exon.'!$A:$AL,'P.N.C. x Comp. x Ramos'!D$66,0)</f>
        <v>0</v>
      </c>
      <c r="E565" s="48">
        <f>VLOOKUP($Q565&amp;$B565,'PNC Exon. &amp; no Exon.'!$A:$AL,'P.N.C. x Comp. x Ramos'!E$66,0)</f>
        <v>0</v>
      </c>
      <c r="F565" s="48">
        <f>VLOOKUP($Q565&amp;$B565,'PNC Exon. &amp; no Exon.'!$A:$AL,'P.N.C. x Comp. x Ramos'!F$66,0)</f>
        <v>0</v>
      </c>
      <c r="G565" s="48">
        <f>VLOOKUP($Q565&amp;$B565,'PNC Exon. &amp; no Exon.'!$A:$AL,'P.N.C. x Comp. x Ramos'!G$66,0)</f>
        <v>0</v>
      </c>
      <c r="H565" s="48">
        <f>VLOOKUP($Q565&amp;$B565,'PNC Exon. &amp; no Exon.'!$A:$AL,'P.N.C. x Comp. x Ramos'!H$66,0)</f>
        <v>0</v>
      </c>
      <c r="I565" s="48">
        <f>VLOOKUP($Q565&amp;$B565,'PNC Exon. &amp; no Exon.'!$A:$AL,'P.N.C. x Comp. x Ramos'!I$66,0)</f>
        <v>0</v>
      </c>
      <c r="J565" s="48">
        <f>VLOOKUP($Q565&amp;$B565,'PNC Exon. &amp; no Exon.'!$A:$AL,'P.N.C. x Comp. x Ramos'!J$66,0)</f>
        <v>0</v>
      </c>
      <c r="K565" s="48">
        <f>VLOOKUP($Q565&amp;$B565,'PNC Exon. &amp; no Exon.'!$A:$AL,'P.N.C. x Comp. x Ramos'!K$66,0)</f>
        <v>0</v>
      </c>
      <c r="L565" s="48">
        <f>VLOOKUP($Q565&amp;$B565,'PNC Exon. &amp; no Exon.'!$A:$AL,'P.N.C. x Comp. x Ramos'!L$66,0)</f>
        <v>0</v>
      </c>
      <c r="M565" s="48">
        <f>VLOOKUP($Q565&amp;$B565,'PNC Exon. &amp; no Exon.'!$A:$AL,'P.N.C. x Comp. x Ramos'!M$66,0)</f>
        <v>0</v>
      </c>
      <c r="N565" s="48">
        <f>VLOOKUP($Q565&amp;$B565,'PNC Exon. &amp; no Exon.'!$A:$AL,'P.N.C. x Comp. x Ramos'!N$66,0)</f>
        <v>0</v>
      </c>
      <c r="O565" s="57">
        <f t="shared" si="49"/>
        <v>0</v>
      </c>
      <c r="Q565" s="137" t="s">
        <v>8</v>
      </c>
    </row>
    <row r="566" spans="1:17" ht="15.95" customHeight="1" x14ac:dyDescent="0.4">
      <c r="A566" s="47">
        <f t="shared" si="47"/>
        <v>1</v>
      </c>
      <c r="B566" s="51" t="s">
        <v>115</v>
      </c>
      <c r="C566" s="96">
        <f t="shared" si="50"/>
        <v>0</v>
      </c>
      <c r="D566" s="48">
        <f>VLOOKUP($Q566&amp;$B566,'PNC Exon. &amp; no Exon.'!$A:$AL,'P.N.C. x Comp. x Ramos'!D$66,0)</f>
        <v>0</v>
      </c>
      <c r="E566" s="48">
        <f>VLOOKUP($Q566&amp;$B566,'PNC Exon. &amp; no Exon.'!$A:$AL,'P.N.C. x Comp. x Ramos'!E$66,0)</f>
        <v>0</v>
      </c>
      <c r="F566" s="48">
        <f>VLOOKUP($Q566&amp;$B566,'PNC Exon. &amp; no Exon.'!$A:$AL,'P.N.C. x Comp. x Ramos'!F$66,0)</f>
        <v>0</v>
      </c>
      <c r="G566" s="48">
        <f>VLOOKUP($Q566&amp;$B566,'PNC Exon. &amp; no Exon.'!$A:$AL,'P.N.C. x Comp. x Ramos'!G$66,0)</f>
        <v>0</v>
      </c>
      <c r="H566" s="48">
        <f>VLOOKUP($Q566&amp;$B566,'PNC Exon. &amp; no Exon.'!$A:$AL,'P.N.C. x Comp. x Ramos'!H$66,0)</f>
        <v>0</v>
      </c>
      <c r="I566" s="48">
        <f>VLOOKUP($Q566&amp;$B566,'PNC Exon. &amp; no Exon.'!$A:$AL,'P.N.C. x Comp. x Ramos'!I$66,0)</f>
        <v>0</v>
      </c>
      <c r="J566" s="48">
        <f>VLOOKUP($Q566&amp;$B566,'PNC Exon. &amp; no Exon.'!$A:$AL,'P.N.C. x Comp. x Ramos'!J$66,0)</f>
        <v>0</v>
      </c>
      <c r="K566" s="48">
        <f>VLOOKUP($Q566&amp;$B566,'PNC Exon. &amp; no Exon.'!$A:$AL,'P.N.C. x Comp. x Ramos'!K$66,0)</f>
        <v>0</v>
      </c>
      <c r="L566" s="48">
        <f>VLOOKUP($Q566&amp;$B566,'PNC Exon. &amp; no Exon.'!$A:$AL,'P.N.C. x Comp. x Ramos'!L$66,0)</f>
        <v>0</v>
      </c>
      <c r="M566" s="48">
        <f>VLOOKUP($Q566&amp;$B566,'PNC Exon. &amp; no Exon.'!$A:$AL,'P.N.C. x Comp. x Ramos'!M$66,0)</f>
        <v>0</v>
      </c>
      <c r="N566" s="48">
        <f>VLOOKUP($Q566&amp;$B566,'PNC Exon. &amp; no Exon.'!$A:$AL,'P.N.C. x Comp. x Ramos'!N$66,0)</f>
        <v>0</v>
      </c>
      <c r="O566" s="57">
        <f t="shared" si="49"/>
        <v>0</v>
      </c>
      <c r="Q566" s="137" t="s">
        <v>8</v>
      </c>
    </row>
    <row r="567" spans="1:17" ht="15.95" customHeight="1" x14ac:dyDescent="0.4">
      <c r="A567" s="47">
        <f t="shared" si="47"/>
        <v>1</v>
      </c>
      <c r="B567" s="51" t="s">
        <v>87</v>
      </c>
      <c r="C567" s="96">
        <f t="shared" si="50"/>
        <v>0</v>
      </c>
      <c r="D567" s="48">
        <f>VLOOKUP($Q567&amp;$B567,'PNC Exon. &amp; no Exon.'!$A:$AL,'P.N.C. x Comp. x Ramos'!D$66,0)</f>
        <v>0</v>
      </c>
      <c r="E567" s="48">
        <f>VLOOKUP($Q567&amp;$B567,'PNC Exon. &amp; no Exon.'!$A:$AL,'P.N.C. x Comp. x Ramos'!E$66,0)</f>
        <v>0</v>
      </c>
      <c r="F567" s="48">
        <f>VLOOKUP($Q567&amp;$B567,'PNC Exon. &amp; no Exon.'!$A:$AL,'P.N.C. x Comp. x Ramos'!F$66,0)</f>
        <v>0</v>
      </c>
      <c r="G567" s="48">
        <f>VLOOKUP($Q567&amp;$B567,'PNC Exon. &amp; no Exon.'!$A:$AL,'P.N.C. x Comp. x Ramos'!G$66,0)</f>
        <v>0</v>
      </c>
      <c r="H567" s="48">
        <f>VLOOKUP($Q567&amp;$B567,'PNC Exon. &amp; no Exon.'!$A:$AL,'P.N.C. x Comp. x Ramos'!H$66,0)</f>
        <v>0</v>
      </c>
      <c r="I567" s="48">
        <f>VLOOKUP($Q567&amp;$B567,'PNC Exon. &amp; no Exon.'!$A:$AL,'P.N.C. x Comp. x Ramos'!I$66,0)</f>
        <v>0</v>
      </c>
      <c r="J567" s="48">
        <f>VLOOKUP($Q567&amp;$B567,'PNC Exon. &amp; no Exon.'!$A:$AL,'P.N.C. x Comp. x Ramos'!J$66,0)</f>
        <v>0</v>
      </c>
      <c r="K567" s="48">
        <f>VLOOKUP($Q567&amp;$B567,'PNC Exon. &amp; no Exon.'!$A:$AL,'P.N.C. x Comp. x Ramos'!K$66,0)</f>
        <v>0</v>
      </c>
      <c r="L567" s="48">
        <f>VLOOKUP($Q567&amp;$B567,'PNC Exon. &amp; no Exon.'!$A:$AL,'P.N.C. x Comp. x Ramos'!L$66,0)</f>
        <v>0</v>
      </c>
      <c r="M567" s="48">
        <f>VLOOKUP($Q567&amp;$B567,'PNC Exon. &amp; no Exon.'!$A:$AL,'P.N.C. x Comp. x Ramos'!M$66,0)</f>
        <v>0</v>
      </c>
      <c r="N567" s="48">
        <f>VLOOKUP($Q567&amp;$B567,'PNC Exon. &amp; no Exon.'!$A:$AL,'P.N.C. x Comp. x Ramos'!N$66,0)</f>
        <v>0</v>
      </c>
      <c r="O567" s="57">
        <f t="shared" si="49"/>
        <v>0</v>
      </c>
      <c r="Q567" s="137" t="s">
        <v>8</v>
      </c>
    </row>
    <row r="568" spans="1:17" ht="15.95" customHeight="1" x14ac:dyDescent="0.4">
      <c r="A568" s="47">
        <f t="shared" si="47"/>
        <v>1</v>
      </c>
      <c r="B568" s="51" t="s">
        <v>118</v>
      </c>
      <c r="C568" s="96">
        <f t="shared" si="50"/>
        <v>0</v>
      </c>
      <c r="D568" s="48">
        <f>VLOOKUP($Q568&amp;$B568,'PNC Exon. &amp; no Exon.'!$A:$AL,'P.N.C. x Comp. x Ramos'!D$66,0)</f>
        <v>0</v>
      </c>
      <c r="E568" s="48">
        <f>VLOOKUP($Q568&amp;$B568,'PNC Exon. &amp; no Exon.'!$A:$AL,'P.N.C. x Comp. x Ramos'!E$66,0)</f>
        <v>0</v>
      </c>
      <c r="F568" s="48">
        <f>VLOOKUP($Q568&amp;$B568,'PNC Exon. &amp; no Exon.'!$A:$AL,'P.N.C. x Comp. x Ramos'!F$66,0)</f>
        <v>0</v>
      </c>
      <c r="G568" s="48">
        <f>VLOOKUP($Q568&amp;$B568,'PNC Exon. &amp; no Exon.'!$A:$AL,'P.N.C. x Comp. x Ramos'!G$66,0)</f>
        <v>0</v>
      </c>
      <c r="H568" s="48">
        <f>VLOOKUP($Q568&amp;$B568,'PNC Exon. &amp; no Exon.'!$A:$AL,'P.N.C. x Comp. x Ramos'!H$66,0)</f>
        <v>0</v>
      </c>
      <c r="I568" s="48">
        <f>VLOOKUP($Q568&amp;$B568,'PNC Exon. &amp; no Exon.'!$A:$AL,'P.N.C. x Comp. x Ramos'!I$66,0)</f>
        <v>0</v>
      </c>
      <c r="J568" s="48">
        <f>VLOOKUP($Q568&amp;$B568,'PNC Exon. &amp; no Exon.'!$A:$AL,'P.N.C. x Comp. x Ramos'!J$66,0)</f>
        <v>0</v>
      </c>
      <c r="K568" s="48">
        <f>VLOOKUP($Q568&amp;$B568,'PNC Exon. &amp; no Exon.'!$A:$AL,'P.N.C. x Comp. x Ramos'!K$66,0)</f>
        <v>0</v>
      </c>
      <c r="L568" s="48">
        <f>VLOOKUP($Q568&amp;$B568,'PNC Exon. &amp; no Exon.'!$A:$AL,'P.N.C. x Comp. x Ramos'!L$66,0)</f>
        <v>0</v>
      </c>
      <c r="M568" s="48">
        <f>VLOOKUP($Q568&amp;$B568,'PNC Exon. &amp; no Exon.'!$A:$AL,'P.N.C. x Comp. x Ramos'!M$66,0)</f>
        <v>0</v>
      </c>
      <c r="N568" s="48">
        <f>VLOOKUP($Q568&amp;$B568,'PNC Exon. &amp; no Exon.'!$A:$AL,'P.N.C. x Comp. x Ramos'!N$66,0)</f>
        <v>0</v>
      </c>
      <c r="O568" s="57">
        <f t="shared" si="49"/>
        <v>0</v>
      </c>
      <c r="Q568" s="137" t="s">
        <v>8</v>
      </c>
    </row>
    <row r="569" spans="1:17" ht="15.95" customHeight="1" x14ac:dyDescent="0.4">
      <c r="A569" s="47">
        <f t="shared" si="47"/>
        <v>1</v>
      </c>
      <c r="B569" s="50" t="s">
        <v>119</v>
      </c>
      <c r="C569" s="96">
        <f t="shared" si="50"/>
        <v>0</v>
      </c>
      <c r="D569" s="48">
        <f>VLOOKUP($Q569&amp;$B569,'PNC Exon. &amp; no Exon.'!$A:$AL,'P.N.C. x Comp. x Ramos'!D$66,0)</f>
        <v>0</v>
      </c>
      <c r="E569" s="48">
        <f>VLOOKUP($Q569&amp;$B569,'PNC Exon. &amp; no Exon.'!$A:$AL,'P.N.C. x Comp. x Ramos'!E$66,0)</f>
        <v>0</v>
      </c>
      <c r="F569" s="48">
        <f>VLOOKUP($Q569&amp;$B569,'PNC Exon. &amp; no Exon.'!$A:$AL,'P.N.C. x Comp. x Ramos'!F$66,0)</f>
        <v>0</v>
      </c>
      <c r="G569" s="48">
        <f>VLOOKUP($Q569&amp;$B569,'PNC Exon. &amp; no Exon.'!$A:$AL,'P.N.C. x Comp. x Ramos'!G$66,0)</f>
        <v>0</v>
      </c>
      <c r="H569" s="48">
        <f>VLOOKUP($Q569&amp;$B569,'PNC Exon. &amp; no Exon.'!$A:$AL,'P.N.C. x Comp. x Ramos'!H$66,0)</f>
        <v>0</v>
      </c>
      <c r="I569" s="48">
        <f>VLOOKUP($Q569&amp;$B569,'PNC Exon. &amp; no Exon.'!$A:$AL,'P.N.C. x Comp. x Ramos'!I$66,0)</f>
        <v>0</v>
      </c>
      <c r="J569" s="48">
        <f>VLOOKUP($Q569&amp;$B569,'PNC Exon. &amp; no Exon.'!$A:$AL,'P.N.C. x Comp. x Ramos'!J$66,0)</f>
        <v>0</v>
      </c>
      <c r="K569" s="48">
        <f>VLOOKUP($Q569&amp;$B569,'PNC Exon. &amp; no Exon.'!$A:$AL,'P.N.C. x Comp. x Ramos'!K$66,0)</f>
        <v>0</v>
      </c>
      <c r="L569" s="48">
        <f>VLOOKUP($Q569&amp;$B569,'PNC Exon. &amp; no Exon.'!$A:$AL,'P.N.C. x Comp. x Ramos'!L$66,0)</f>
        <v>0</v>
      </c>
      <c r="M569" s="48">
        <f>VLOOKUP($Q569&amp;$B569,'PNC Exon. &amp; no Exon.'!$A:$AL,'P.N.C. x Comp. x Ramos'!M$66,0)</f>
        <v>0</v>
      </c>
      <c r="N569" s="48">
        <f>VLOOKUP($Q569&amp;$B569,'PNC Exon. &amp; no Exon.'!$A:$AL,'P.N.C. x Comp. x Ramos'!N$66,0)</f>
        <v>0</v>
      </c>
      <c r="O569" s="57">
        <f t="shared" si="49"/>
        <v>0</v>
      </c>
      <c r="Q569" s="137" t="s">
        <v>8</v>
      </c>
    </row>
    <row r="570" spans="1:17" ht="15.95" customHeight="1" x14ac:dyDescent="0.4">
      <c r="A570" s="47">
        <f t="shared" si="47"/>
        <v>1</v>
      </c>
      <c r="B570" s="51" t="s">
        <v>120</v>
      </c>
      <c r="C570" s="96">
        <f t="shared" si="50"/>
        <v>0</v>
      </c>
      <c r="D570" s="48">
        <f>VLOOKUP($Q570&amp;$B570,'PNC Exon. &amp; no Exon.'!$A:$AL,'P.N.C. x Comp. x Ramos'!D$66,0)</f>
        <v>0</v>
      </c>
      <c r="E570" s="48">
        <f>VLOOKUP($Q570&amp;$B570,'PNC Exon. &amp; no Exon.'!$A:$AL,'P.N.C. x Comp. x Ramos'!E$66,0)</f>
        <v>0</v>
      </c>
      <c r="F570" s="48">
        <f>VLOOKUP($Q570&amp;$B570,'PNC Exon. &amp; no Exon.'!$A:$AL,'P.N.C. x Comp. x Ramos'!F$66,0)</f>
        <v>0</v>
      </c>
      <c r="G570" s="48">
        <f>VLOOKUP($Q570&amp;$B570,'PNC Exon. &amp; no Exon.'!$A:$AL,'P.N.C. x Comp. x Ramos'!G$66,0)</f>
        <v>0</v>
      </c>
      <c r="H570" s="48">
        <f>VLOOKUP($Q570&amp;$B570,'PNC Exon. &amp; no Exon.'!$A:$AL,'P.N.C. x Comp. x Ramos'!H$66,0)</f>
        <v>0</v>
      </c>
      <c r="I570" s="48">
        <f>VLOOKUP($Q570&amp;$B570,'PNC Exon. &amp; no Exon.'!$A:$AL,'P.N.C. x Comp. x Ramos'!I$66,0)</f>
        <v>0</v>
      </c>
      <c r="J570" s="48">
        <f>VLOOKUP($Q570&amp;$B570,'PNC Exon. &amp; no Exon.'!$A:$AL,'P.N.C. x Comp. x Ramos'!J$66,0)</f>
        <v>0</v>
      </c>
      <c r="K570" s="48">
        <f>VLOOKUP($Q570&amp;$B570,'PNC Exon. &amp; no Exon.'!$A:$AL,'P.N.C. x Comp. x Ramos'!K$66,0)</f>
        <v>0</v>
      </c>
      <c r="L570" s="48">
        <f>VLOOKUP($Q570&amp;$B570,'PNC Exon. &amp; no Exon.'!$A:$AL,'P.N.C. x Comp. x Ramos'!L$66,0)</f>
        <v>0</v>
      </c>
      <c r="M570" s="48">
        <f>VLOOKUP($Q570&amp;$B570,'PNC Exon. &amp; no Exon.'!$A:$AL,'P.N.C. x Comp. x Ramos'!M$66,0)</f>
        <v>0</v>
      </c>
      <c r="N570" s="48">
        <f>VLOOKUP($Q570&amp;$B570,'PNC Exon. &amp; no Exon.'!$A:$AL,'P.N.C. x Comp. x Ramos'!N$66,0)</f>
        <v>0</v>
      </c>
      <c r="O570" s="57">
        <f t="shared" si="49"/>
        <v>0</v>
      </c>
      <c r="Q570" s="137" t="s">
        <v>8</v>
      </c>
    </row>
    <row r="571" spans="1:17" ht="15.95" customHeight="1" x14ac:dyDescent="0.4">
      <c r="A571" s="47">
        <f t="shared" si="47"/>
        <v>1</v>
      </c>
      <c r="B571" s="51" t="s">
        <v>78</v>
      </c>
      <c r="C571" s="96">
        <f t="shared" si="50"/>
        <v>0</v>
      </c>
      <c r="D571" s="48">
        <f>VLOOKUP($Q571&amp;$B571,'PNC Exon. &amp; no Exon.'!$A:$AL,'P.N.C. x Comp. x Ramos'!D$66,0)</f>
        <v>0</v>
      </c>
      <c r="E571" s="48">
        <f>VLOOKUP($Q571&amp;$B571,'PNC Exon. &amp; no Exon.'!$A:$AL,'P.N.C. x Comp. x Ramos'!E$66,0)</f>
        <v>0</v>
      </c>
      <c r="F571" s="48">
        <f>VLOOKUP($Q571&amp;$B571,'PNC Exon. &amp; no Exon.'!$A:$AL,'P.N.C. x Comp. x Ramos'!F$66,0)</f>
        <v>0</v>
      </c>
      <c r="G571" s="48">
        <f>VLOOKUP($Q571&amp;$B571,'PNC Exon. &amp; no Exon.'!$A:$AL,'P.N.C. x Comp. x Ramos'!G$66,0)</f>
        <v>0</v>
      </c>
      <c r="H571" s="48">
        <f>VLOOKUP($Q571&amp;$B571,'PNC Exon. &amp; no Exon.'!$A:$AL,'P.N.C. x Comp. x Ramos'!H$66,0)</f>
        <v>0</v>
      </c>
      <c r="I571" s="48">
        <f>VLOOKUP($Q571&amp;$B571,'PNC Exon. &amp; no Exon.'!$A:$AL,'P.N.C. x Comp. x Ramos'!I$66,0)</f>
        <v>0</v>
      </c>
      <c r="J571" s="48">
        <f>VLOOKUP($Q571&amp;$B571,'PNC Exon. &amp; no Exon.'!$A:$AL,'P.N.C. x Comp. x Ramos'!J$66,0)</f>
        <v>0</v>
      </c>
      <c r="K571" s="48">
        <f>VLOOKUP($Q571&amp;$B571,'PNC Exon. &amp; no Exon.'!$A:$AL,'P.N.C. x Comp. x Ramos'!K$66,0)</f>
        <v>0</v>
      </c>
      <c r="L571" s="48">
        <f>VLOOKUP($Q571&amp;$B571,'PNC Exon. &amp; no Exon.'!$A:$AL,'P.N.C. x Comp. x Ramos'!L$66,0)</f>
        <v>0</v>
      </c>
      <c r="M571" s="48">
        <f>VLOOKUP($Q571&amp;$B571,'PNC Exon. &amp; no Exon.'!$A:$AL,'P.N.C. x Comp. x Ramos'!M$66,0)</f>
        <v>0</v>
      </c>
      <c r="N571" s="48">
        <f>VLOOKUP($Q571&amp;$B571,'PNC Exon. &amp; no Exon.'!$A:$AL,'P.N.C. x Comp. x Ramos'!N$66,0)</f>
        <v>0</v>
      </c>
      <c r="O571" s="57">
        <f t="shared" si="49"/>
        <v>0</v>
      </c>
      <c r="Q571" s="137" t="s">
        <v>8</v>
      </c>
    </row>
    <row r="572" spans="1:17" ht="15.95" customHeight="1" x14ac:dyDescent="0.4">
      <c r="A572" s="47">
        <f t="shared" si="47"/>
        <v>1</v>
      </c>
      <c r="B572" s="51" t="s">
        <v>117</v>
      </c>
      <c r="C572" s="96">
        <f t="shared" si="50"/>
        <v>0</v>
      </c>
      <c r="D572" s="48">
        <f>VLOOKUP($Q572&amp;$B572,'PNC Exon. &amp; no Exon.'!$A:$AL,'P.N.C. x Comp. x Ramos'!D$66,0)</f>
        <v>0</v>
      </c>
      <c r="E572" s="48">
        <f>VLOOKUP($Q572&amp;$B572,'PNC Exon. &amp; no Exon.'!$A:$AL,'P.N.C. x Comp. x Ramos'!E$66,0)</f>
        <v>0</v>
      </c>
      <c r="F572" s="48">
        <f>VLOOKUP($Q572&amp;$B572,'PNC Exon. &amp; no Exon.'!$A:$AL,'P.N.C. x Comp. x Ramos'!F$66,0)</f>
        <v>0</v>
      </c>
      <c r="G572" s="48">
        <f>VLOOKUP($Q572&amp;$B572,'PNC Exon. &amp; no Exon.'!$A:$AL,'P.N.C. x Comp. x Ramos'!G$66,0)</f>
        <v>0</v>
      </c>
      <c r="H572" s="48">
        <f>VLOOKUP($Q572&amp;$B572,'PNC Exon. &amp; no Exon.'!$A:$AL,'P.N.C. x Comp. x Ramos'!H$66,0)</f>
        <v>0</v>
      </c>
      <c r="I572" s="48">
        <f>VLOOKUP($Q572&amp;$B572,'PNC Exon. &amp; no Exon.'!$A:$AL,'P.N.C. x Comp. x Ramos'!I$66,0)</f>
        <v>0</v>
      </c>
      <c r="J572" s="48">
        <f>VLOOKUP($Q572&amp;$B572,'PNC Exon. &amp; no Exon.'!$A:$AL,'P.N.C. x Comp. x Ramos'!J$66,0)</f>
        <v>0</v>
      </c>
      <c r="K572" s="48">
        <f>VLOOKUP($Q572&amp;$B572,'PNC Exon. &amp; no Exon.'!$A:$AL,'P.N.C. x Comp. x Ramos'!K$66,0)</f>
        <v>0</v>
      </c>
      <c r="L572" s="48">
        <f>VLOOKUP($Q572&amp;$B572,'PNC Exon. &amp; no Exon.'!$A:$AL,'P.N.C. x Comp. x Ramos'!L$66,0)</f>
        <v>0</v>
      </c>
      <c r="M572" s="48">
        <f>VLOOKUP($Q572&amp;$B572,'PNC Exon. &amp; no Exon.'!$A:$AL,'P.N.C. x Comp. x Ramos'!M$66,0)</f>
        <v>0</v>
      </c>
      <c r="N572" s="48">
        <f>VLOOKUP($Q572&amp;$B572,'PNC Exon. &amp; no Exon.'!$A:$AL,'P.N.C. x Comp. x Ramos'!N$66,0)</f>
        <v>0</v>
      </c>
      <c r="O572" s="57">
        <f t="shared" si="49"/>
        <v>0</v>
      </c>
      <c r="Q572" s="137" t="s">
        <v>8</v>
      </c>
    </row>
    <row r="573" spans="1:17" ht="15.95" customHeight="1" x14ac:dyDescent="0.4">
      <c r="A573" s="47">
        <f t="shared" si="47"/>
        <v>1</v>
      </c>
      <c r="B573" s="51" t="s">
        <v>80</v>
      </c>
      <c r="C573" s="96">
        <f t="shared" si="50"/>
        <v>0</v>
      </c>
      <c r="D573" s="48">
        <f>VLOOKUP($Q573&amp;$B573,'PNC Exon. &amp; no Exon.'!$A:$AL,'P.N.C. x Comp. x Ramos'!D$66,0)</f>
        <v>0</v>
      </c>
      <c r="E573" s="48">
        <f>VLOOKUP($Q573&amp;$B573,'PNC Exon. &amp; no Exon.'!$A:$AL,'P.N.C. x Comp. x Ramos'!E$66,0)</f>
        <v>0</v>
      </c>
      <c r="F573" s="48">
        <f>VLOOKUP($Q573&amp;$B573,'PNC Exon. &amp; no Exon.'!$A:$AL,'P.N.C. x Comp. x Ramos'!F$66,0)</f>
        <v>0</v>
      </c>
      <c r="G573" s="48">
        <f>VLOOKUP($Q573&amp;$B573,'PNC Exon. &amp; no Exon.'!$A:$AL,'P.N.C. x Comp. x Ramos'!G$66,0)</f>
        <v>0</v>
      </c>
      <c r="H573" s="48">
        <f>VLOOKUP($Q573&amp;$B573,'PNC Exon. &amp; no Exon.'!$A:$AL,'P.N.C. x Comp. x Ramos'!H$66,0)</f>
        <v>0</v>
      </c>
      <c r="I573" s="48">
        <f>VLOOKUP($Q573&amp;$B573,'PNC Exon. &amp; no Exon.'!$A:$AL,'P.N.C. x Comp. x Ramos'!I$66,0)</f>
        <v>0</v>
      </c>
      <c r="J573" s="48">
        <f>VLOOKUP($Q573&amp;$B573,'PNC Exon. &amp; no Exon.'!$A:$AL,'P.N.C. x Comp. x Ramos'!J$66,0)</f>
        <v>0</v>
      </c>
      <c r="K573" s="48">
        <f>VLOOKUP($Q573&amp;$B573,'PNC Exon. &amp; no Exon.'!$A:$AL,'P.N.C. x Comp. x Ramos'!K$66,0)</f>
        <v>0</v>
      </c>
      <c r="L573" s="48">
        <f>VLOOKUP($Q573&amp;$B573,'PNC Exon. &amp; no Exon.'!$A:$AL,'P.N.C. x Comp. x Ramos'!L$66,0)</f>
        <v>0</v>
      </c>
      <c r="M573" s="48">
        <f>VLOOKUP($Q573&amp;$B573,'PNC Exon. &amp; no Exon.'!$A:$AL,'P.N.C. x Comp. x Ramos'!M$66,0)</f>
        <v>0</v>
      </c>
      <c r="N573" s="48">
        <f>VLOOKUP($Q573&amp;$B573,'PNC Exon. &amp; no Exon.'!$A:$AL,'P.N.C. x Comp. x Ramos'!N$66,0)</f>
        <v>0</v>
      </c>
      <c r="O573" s="57">
        <f t="shared" si="49"/>
        <v>0</v>
      </c>
      <c r="Q573" s="137" t="s">
        <v>8</v>
      </c>
    </row>
    <row r="574" spans="1:17" ht="15.95" customHeight="1" x14ac:dyDescent="0.4">
      <c r="A574" s="47">
        <f t="shared" si="47"/>
        <v>1</v>
      </c>
      <c r="B574" s="51" t="s">
        <v>121</v>
      </c>
      <c r="C574" s="96">
        <f t="shared" si="50"/>
        <v>0</v>
      </c>
      <c r="D574" s="48">
        <f>VLOOKUP($Q574&amp;$B574,'PNC Exon. &amp; no Exon.'!$A:$AL,'P.N.C. x Comp. x Ramos'!D$66,0)</f>
        <v>0</v>
      </c>
      <c r="E574" s="48">
        <f>VLOOKUP($Q574&amp;$B574,'PNC Exon. &amp; no Exon.'!$A:$AL,'P.N.C. x Comp. x Ramos'!E$66,0)</f>
        <v>0</v>
      </c>
      <c r="F574" s="48">
        <f>VLOOKUP($Q574&amp;$B574,'PNC Exon. &amp; no Exon.'!$A:$AL,'P.N.C. x Comp. x Ramos'!F$66,0)</f>
        <v>0</v>
      </c>
      <c r="G574" s="48">
        <f>VLOOKUP($Q574&amp;$B574,'PNC Exon. &amp; no Exon.'!$A:$AL,'P.N.C. x Comp. x Ramos'!G$66,0)</f>
        <v>0</v>
      </c>
      <c r="H574" s="48">
        <f>VLOOKUP($Q574&amp;$B574,'PNC Exon. &amp; no Exon.'!$A:$AL,'P.N.C. x Comp. x Ramos'!H$66,0)</f>
        <v>0</v>
      </c>
      <c r="I574" s="48">
        <f>VLOOKUP($Q574&amp;$B574,'PNC Exon. &amp; no Exon.'!$A:$AL,'P.N.C. x Comp. x Ramos'!I$66,0)</f>
        <v>0</v>
      </c>
      <c r="J574" s="48">
        <f>VLOOKUP($Q574&amp;$B574,'PNC Exon. &amp; no Exon.'!$A:$AL,'P.N.C. x Comp. x Ramos'!J$66,0)</f>
        <v>0</v>
      </c>
      <c r="K574" s="48">
        <f>VLOOKUP($Q574&amp;$B574,'PNC Exon. &amp; no Exon.'!$A:$AL,'P.N.C. x Comp. x Ramos'!K$66,0)</f>
        <v>0</v>
      </c>
      <c r="L574" s="48">
        <f>VLOOKUP($Q574&amp;$B574,'PNC Exon. &amp; no Exon.'!$A:$AL,'P.N.C. x Comp. x Ramos'!L$66,0)</f>
        <v>0</v>
      </c>
      <c r="M574" s="48">
        <f>VLOOKUP($Q574&amp;$B574,'PNC Exon. &amp; no Exon.'!$A:$AL,'P.N.C. x Comp. x Ramos'!M$66,0)</f>
        <v>0</v>
      </c>
      <c r="N574" s="48">
        <f>VLOOKUP($Q574&amp;$B574,'PNC Exon. &amp; no Exon.'!$A:$AL,'P.N.C. x Comp. x Ramos'!N$66,0)</f>
        <v>0</v>
      </c>
      <c r="O574" s="57">
        <f t="shared" si="49"/>
        <v>0</v>
      </c>
      <c r="Q574" s="137" t="s">
        <v>8</v>
      </c>
    </row>
    <row r="575" spans="1:17" ht="15.95" customHeight="1" x14ac:dyDescent="0.4">
      <c r="A575" s="47">
        <f t="shared" si="47"/>
        <v>1</v>
      </c>
      <c r="B575" s="50" t="s">
        <v>123</v>
      </c>
      <c r="C575" s="96">
        <f t="shared" si="50"/>
        <v>0</v>
      </c>
      <c r="D575" s="48">
        <f>VLOOKUP($Q575&amp;$B575,'PNC Exon. &amp; no Exon.'!$A:$AL,'P.N.C. x Comp. x Ramos'!D$66,0)</f>
        <v>0</v>
      </c>
      <c r="E575" s="48">
        <f>VLOOKUP($Q575&amp;$B575,'PNC Exon. &amp; no Exon.'!$A:$AL,'P.N.C. x Comp. x Ramos'!E$66,0)</f>
        <v>0</v>
      </c>
      <c r="F575" s="48">
        <f>VLOOKUP($Q575&amp;$B575,'PNC Exon. &amp; no Exon.'!$A:$AL,'P.N.C. x Comp. x Ramos'!F$66,0)</f>
        <v>0</v>
      </c>
      <c r="G575" s="48">
        <f>VLOOKUP($Q575&amp;$B575,'PNC Exon. &amp; no Exon.'!$A:$AL,'P.N.C. x Comp. x Ramos'!G$66,0)</f>
        <v>0</v>
      </c>
      <c r="H575" s="48">
        <f>VLOOKUP($Q575&amp;$B575,'PNC Exon. &amp; no Exon.'!$A:$AL,'P.N.C. x Comp. x Ramos'!H$66,0)</f>
        <v>0</v>
      </c>
      <c r="I575" s="48">
        <f>VLOOKUP($Q575&amp;$B575,'PNC Exon. &amp; no Exon.'!$A:$AL,'P.N.C. x Comp. x Ramos'!I$66,0)</f>
        <v>0</v>
      </c>
      <c r="J575" s="48">
        <f>VLOOKUP($Q575&amp;$B575,'PNC Exon. &amp; no Exon.'!$A:$AL,'P.N.C. x Comp. x Ramos'!J$66,0)</f>
        <v>0</v>
      </c>
      <c r="K575" s="48">
        <f>VLOOKUP($Q575&amp;$B575,'PNC Exon. &amp; no Exon.'!$A:$AL,'P.N.C. x Comp. x Ramos'!K$66,0)</f>
        <v>0</v>
      </c>
      <c r="L575" s="48">
        <f>VLOOKUP($Q575&amp;$B575,'PNC Exon. &amp; no Exon.'!$A:$AL,'P.N.C. x Comp. x Ramos'!L$66,0)</f>
        <v>0</v>
      </c>
      <c r="M575" s="48">
        <f>VLOOKUP($Q575&amp;$B575,'PNC Exon. &amp; no Exon.'!$A:$AL,'P.N.C. x Comp. x Ramos'!M$66,0)</f>
        <v>0</v>
      </c>
      <c r="N575" s="48">
        <f>VLOOKUP($Q575&amp;$B575,'PNC Exon. &amp; no Exon.'!$A:$AL,'P.N.C. x Comp. x Ramos'!N$66,0)</f>
        <v>0</v>
      </c>
      <c r="O575" s="57">
        <f t="shared" si="49"/>
        <v>0</v>
      </c>
      <c r="Q575" s="137" t="s">
        <v>8</v>
      </c>
    </row>
    <row r="576" spans="1:17" ht="15.95" customHeight="1" x14ac:dyDescent="0.4">
      <c r="A576" s="47">
        <f t="shared" si="47"/>
        <v>1</v>
      </c>
      <c r="B576" s="51" t="s">
        <v>122</v>
      </c>
      <c r="C576" s="97">
        <f t="shared" si="50"/>
        <v>0</v>
      </c>
      <c r="D576" s="48">
        <f>VLOOKUP($Q576&amp;$B576,'PNC Exon. &amp; no Exon.'!$A:$AL,'P.N.C. x Comp. x Ramos'!D$66,0)</f>
        <v>0</v>
      </c>
      <c r="E576" s="48">
        <f>VLOOKUP($Q576&amp;$B576,'PNC Exon. &amp; no Exon.'!$A:$AL,'P.N.C. x Comp. x Ramos'!E$66,0)</f>
        <v>0</v>
      </c>
      <c r="F576" s="48">
        <f>VLOOKUP($Q576&amp;$B576,'PNC Exon. &amp; no Exon.'!$A:$AL,'P.N.C. x Comp. x Ramos'!F$66,0)</f>
        <v>0</v>
      </c>
      <c r="G576" s="48">
        <f>VLOOKUP($Q576&amp;$B576,'PNC Exon. &amp; no Exon.'!$A:$AL,'P.N.C. x Comp. x Ramos'!G$66,0)</f>
        <v>0</v>
      </c>
      <c r="H576" s="48">
        <f>VLOOKUP($Q576&amp;$B576,'PNC Exon. &amp; no Exon.'!$A:$AL,'P.N.C. x Comp. x Ramos'!H$66,0)</f>
        <v>0</v>
      </c>
      <c r="I576" s="48">
        <f>VLOOKUP($Q576&amp;$B576,'PNC Exon. &amp; no Exon.'!$A:$AL,'P.N.C. x Comp. x Ramos'!I$66,0)</f>
        <v>0</v>
      </c>
      <c r="J576" s="48">
        <f>VLOOKUP($Q576&amp;$B576,'PNC Exon. &amp; no Exon.'!$A:$AL,'P.N.C. x Comp. x Ramos'!J$66,0)</f>
        <v>0</v>
      </c>
      <c r="K576" s="48">
        <f>VLOOKUP($Q576&amp;$B576,'PNC Exon. &amp; no Exon.'!$A:$AL,'P.N.C. x Comp. x Ramos'!K$66,0)</f>
        <v>0</v>
      </c>
      <c r="L576" s="48">
        <f>VLOOKUP($Q576&amp;$B576,'PNC Exon. &amp; no Exon.'!$A:$AL,'P.N.C. x Comp. x Ramos'!L$66,0)</f>
        <v>0</v>
      </c>
      <c r="M576" s="48">
        <f>VLOOKUP($Q576&amp;$B576,'PNC Exon. &amp; no Exon.'!$A:$AL,'P.N.C. x Comp. x Ramos'!M$66,0)</f>
        <v>0</v>
      </c>
      <c r="N576" s="48">
        <f>VLOOKUP($Q576&amp;$B576,'PNC Exon. &amp; no Exon.'!$A:$AL,'P.N.C. x Comp. x Ramos'!N$66,0)</f>
        <v>0</v>
      </c>
      <c r="O576" s="57">
        <f t="shared" si="49"/>
        <v>0</v>
      </c>
      <c r="Q576" s="137" t="s">
        <v>8</v>
      </c>
    </row>
    <row r="577" spans="1:17" ht="15.95" customHeight="1" x14ac:dyDescent="0.4">
      <c r="A577" s="47">
        <f t="shared" si="47"/>
        <v>1</v>
      </c>
      <c r="B577" s="51" t="s">
        <v>124</v>
      </c>
      <c r="C577" s="96">
        <f t="shared" si="50"/>
        <v>0</v>
      </c>
      <c r="D577" s="48">
        <f>VLOOKUP($Q577&amp;$B577,'PNC Exon. &amp; no Exon.'!$A:$AL,'P.N.C. x Comp. x Ramos'!D$66,0)</f>
        <v>0</v>
      </c>
      <c r="E577" s="48">
        <f>VLOOKUP($Q577&amp;$B577,'PNC Exon. &amp; no Exon.'!$A:$AL,'P.N.C. x Comp. x Ramos'!E$66,0)</f>
        <v>0</v>
      </c>
      <c r="F577" s="48">
        <f>VLOOKUP($Q577&amp;$B577,'PNC Exon. &amp; no Exon.'!$A:$AL,'P.N.C. x Comp. x Ramos'!F$66,0)</f>
        <v>0</v>
      </c>
      <c r="G577" s="48">
        <f>VLOOKUP($Q577&amp;$B577,'PNC Exon. &amp; no Exon.'!$A:$AL,'P.N.C. x Comp. x Ramos'!G$66,0)</f>
        <v>0</v>
      </c>
      <c r="H577" s="48">
        <f>VLOOKUP($Q577&amp;$B577,'PNC Exon. &amp; no Exon.'!$A:$AL,'P.N.C. x Comp. x Ramos'!H$66,0)</f>
        <v>0</v>
      </c>
      <c r="I577" s="48">
        <f>VLOOKUP($Q577&amp;$B577,'PNC Exon. &amp; no Exon.'!$A:$AL,'P.N.C. x Comp. x Ramos'!I$66,0)</f>
        <v>0</v>
      </c>
      <c r="J577" s="48">
        <f>VLOOKUP($Q577&amp;$B577,'PNC Exon. &amp; no Exon.'!$A:$AL,'P.N.C. x Comp. x Ramos'!J$66,0)</f>
        <v>0</v>
      </c>
      <c r="K577" s="48">
        <f>VLOOKUP($Q577&amp;$B577,'PNC Exon. &amp; no Exon.'!$A:$AL,'P.N.C. x Comp. x Ramos'!K$66,0)</f>
        <v>0</v>
      </c>
      <c r="L577" s="48">
        <f>VLOOKUP($Q577&amp;$B577,'PNC Exon. &amp; no Exon.'!$A:$AL,'P.N.C. x Comp. x Ramos'!L$66,0)</f>
        <v>0</v>
      </c>
      <c r="M577" s="48">
        <f>VLOOKUP($Q577&amp;$B577,'PNC Exon. &amp; no Exon.'!$A:$AL,'P.N.C. x Comp. x Ramos'!M$66,0)</f>
        <v>0</v>
      </c>
      <c r="N577" s="48">
        <f>VLOOKUP($Q577&amp;$B577,'PNC Exon. &amp; no Exon.'!$A:$AL,'P.N.C. x Comp. x Ramos'!N$66,0)</f>
        <v>0</v>
      </c>
      <c r="O577" s="57">
        <f t="shared" si="49"/>
        <v>0</v>
      </c>
      <c r="Q577" s="137" t="s">
        <v>8</v>
      </c>
    </row>
    <row r="578" spans="1:17" ht="15.95" customHeight="1" x14ac:dyDescent="0.4">
      <c r="A578" s="47">
        <f t="shared" si="47"/>
        <v>1</v>
      </c>
      <c r="B578" s="51" t="s">
        <v>126</v>
      </c>
      <c r="C578" s="96">
        <f t="shared" si="50"/>
        <v>0</v>
      </c>
      <c r="D578" s="48">
        <f>VLOOKUP($Q578&amp;$B578,'PNC Exon. &amp; no Exon.'!$A:$AL,'P.N.C. x Comp. x Ramos'!D$66,0)</f>
        <v>0</v>
      </c>
      <c r="E578" s="48">
        <f>VLOOKUP($Q578&amp;$B578,'PNC Exon. &amp; no Exon.'!$A:$AL,'P.N.C. x Comp. x Ramos'!E$66,0)</f>
        <v>0</v>
      </c>
      <c r="F578" s="48">
        <f>VLOOKUP($Q578&amp;$B578,'PNC Exon. &amp; no Exon.'!$A:$AL,'P.N.C. x Comp. x Ramos'!F$66,0)</f>
        <v>0</v>
      </c>
      <c r="G578" s="48">
        <f>VLOOKUP($Q578&amp;$B578,'PNC Exon. &amp; no Exon.'!$A:$AL,'P.N.C. x Comp. x Ramos'!G$66,0)</f>
        <v>0</v>
      </c>
      <c r="H578" s="48">
        <f>VLOOKUP($Q578&amp;$B578,'PNC Exon. &amp; no Exon.'!$A:$AL,'P.N.C. x Comp. x Ramos'!H$66,0)</f>
        <v>0</v>
      </c>
      <c r="I578" s="48">
        <f>VLOOKUP($Q578&amp;$B578,'PNC Exon. &amp; no Exon.'!$A:$AL,'P.N.C. x Comp. x Ramos'!I$66,0)</f>
        <v>0</v>
      </c>
      <c r="J578" s="48">
        <f>VLOOKUP($Q578&amp;$B578,'PNC Exon. &amp; no Exon.'!$A:$AL,'P.N.C. x Comp. x Ramos'!J$66,0)</f>
        <v>0</v>
      </c>
      <c r="K578" s="48">
        <f>VLOOKUP($Q578&amp;$B578,'PNC Exon. &amp; no Exon.'!$A:$AL,'P.N.C. x Comp. x Ramos'!K$66,0)</f>
        <v>0</v>
      </c>
      <c r="L578" s="48">
        <f>VLOOKUP($Q578&amp;$B578,'PNC Exon. &amp; no Exon.'!$A:$AL,'P.N.C. x Comp. x Ramos'!L$66,0)</f>
        <v>0</v>
      </c>
      <c r="M578" s="48">
        <f>VLOOKUP($Q578&amp;$B578,'PNC Exon. &amp; no Exon.'!$A:$AL,'P.N.C. x Comp. x Ramos'!M$66,0)</f>
        <v>0</v>
      </c>
      <c r="N578" s="48">
        <f>VLOOKUP($Q578&amp;$B578,'PNC Exon. &amp; no Exon.'!$A:$AL,'P.N.C. x Comp. x Ramos'!N$66,0)</f>
        <v>0</v>
      </c>
      <c r="O578" s="57">
        <f t="shared" si="49"/>
        <v>0</v>
      </c>
      <c r="Q578" s="137" t="s">
        <v>8</v>
      </c>
    </row>
    <row r="579" spans="1:17" ht="15.95" customHeight="1" x14ac:dyDescent="0.4">
      <c r="A579" s="47">
        <f t="shared" si="47"/>
        <v>1</v>
      </c>
      <c r="B579" s="51" t="s">
        <v>125</v>
      </c>
      <c r="C579" s="96">
        <f t="shared" si="50"/>
        <v>0</v>
      </c>
      <c r="D579" s="48">
        <f>VLOOKUP($Q579&amp;$B579,'PNC Exon. &amp; no Exon.'!$A:$AL,'P.N.C. x Comp. x Ramos'!D$66,0)</f>
        <v>0</v>
      </c>
      <c r="E579" s="48">
        <f>VLOOKUP($Q579&amp;$B579,'PNC Exon. &amp; no Exon.'!$A:$AL,'P.N.C. x Comp. x Ramos'!E$66,0)</f>
        <v>0</v>
      </c>
      <c r="F579" s="48">
        <f>VLOOKUP($Q579&amp;$B579,'PNC Exon. &amp; no Exon.'!$A:$AL,'P.N.C. x Comp. x Ramos'!F$66,0)</f>
        <v>0</v>
      </c>
      <c r="G579" s="48">
        <f>VLOOKUP($Q579&amp;$B579,'PNC Exon. &amp; no Exon.'!$A:$AL,'P.N.C. x Comp. x Ramos'!G$66,0)</f>
        <v>0</v>
      </c>
      <c r="H579" s="48">
        <f>VLOOKUP($Q579&amp;$B579,'PNC Exon. &amp; no Exon.'!$A:$AL,'P.N.C. x Comp. x Ramos'!H$66,0)</f>
        <v>0</v>
      </c>
      <c r="I579" s="48">
        <f>VLOOKUP($Q579&amp;$B579,'PNC Exon. &amp; no Exon.'!$A:$AL,'P.N.C. x Comp. x Ramos'!I$66,0)</f>
        <v>0</v>
      </c>
      <c r="J579" s="48">
        <f>VLOOKUP($Q579&amp;$B579,'PNC Exon. &amp; no Exon.'!$A:$AL,'P.N.C. x Comp. x Ramos'!J$66,0)</f>
        <v>0</v>
      </c>
      <c r="K579" s="48">
        <f>VLOOKUP($Q579&amp;$B579,'PNC Exon. &amp; no Exon.'!$A:$AL,'P.N.C. x Comp. x Ramos'!K$66,0)</f>
        <v>0</v>
      </c>
      <c r="L579" s="48">
        <f>VLOOKUP($Q579&amp;$B579,'PNC Exon. &amp; no Exon.'!$A:$AL,'P.N.C. x Comp. x Ramos'!L$66,0)</f>
        <v>0</v>
      </c>
      <c r="M579" s="48">
        <f>VLOOKUP($Q579&amp;$B579,'PNC Exon. &amp; no Exon.'!$A:$AL,'P.N.C. x Comp. x Ramos'!M$66,0)</f>
        <v>0</v>
      </c>
      <c r="N579" s="48">
        <f>VLOOKUP($Q579&amp;$B579,'PNC Exon. &amp; no Exon.'!$A:$AL,'P.N.C. x Comp. x Ramos'!N$66,0)</f>
        <v>0</v>
      </c>
      <c r="O579" s="57">
        <f t="shared" si="49"/>
        <v>0</v>
      </c>
      <c r="Q579" s="137" t="s">
        <v>8</v>
      </c>
    </row>
    <row r="580" spans="1:17" ht="15.95" customHeight="1" x14ac:dyDescent="0.4">
      <c r="A580" s="47">
        <f t="shared" si="47"/>
        <v>1</v>
      </c>
      <c r="B580" s="51" t="s">
        <v>127</v>
      </c>
      <c r="C580" s="96">
        <f t="shared" si="50"/>
        <v>0</v>
      </c>
      <c r="D580" s="48">
        <f>VLOOKUP($Q580&amp;$B580,'PNC Exon. &amp; no Exon.'!$A:$AL,'P.N.C. x Comp. x Ramos'!D$66,0)</f>
        <v>0</v>
      </c>
      <c r="E580" s="48">
        <f>VLOOKUP($Q580&amp;$B580,'PNC Exon. &amp; no Exon.'!$A:$AL,'P.N.C. x Comp. x Ramos'!E$66,0)</f>
        <v>0</v>
      </c>
      <c r="F580" s="48">
        <f>VLOOKUP($Q580&amp;$B580,'PNC Exon. &amp; no Exon.'!$A:$AL,'P.N.C. x Comp. x Ramos'!F$66,0)</f>
        <v>0</v>
      </c>
      <c r="G580" s="48">
        <f>VLOOKUP($Q580&amp;$B580,'PNC Exon. &amp; no Exon.'!$A:$AL,'P.N.C. x Comp. x Ramos'!G$66,0)</f>
        <v>0</v>
      </c>
      <c r="H580" s="48">
        <f>VLOOKUP($Q580&amp;$B580,'PNC Exon. &amp; no Exon.'!$A:$AL,'P.N.C. x Comp. x Ramos'!H$66,0)</f>
        <v>0</v>
      </c>
      <c r="I580" s="48">
        <f>VLOOKUP($Q580&amp;$B580,'PNC Exon. &amp; no Exon.'!$A:$AL,'P.N.C. x Comp. x Ramos'!I$66,0)</f>
        <v>0</v>
      </c>
      <c r="J580" s="48">
        <f>VLOOKUP($Q580&amp;$B580,'PNC Exon. &amp; no Exon.'!$A:$AL,'P.N.C. x Comp. x Ramos'!J$66,0)</f>
        <v>0</v>
      </c>
      <c r="K580" s="48">
        <f>VLOOKUP($Q580&amp;$B580,'PNC Exon. &amp; no Exon.'!$A:$AL,'P.N.C. x Comp. x Ramos'!K$66,0)</f>
        <v>0</v>
      </c>
      <c r="L580" s="48">
        <f>VLOOKUP($Q580&amp;$B580,'PNC Exon. &amp; no Exon.'!$A:$AL,'P.N.C. x Comp. x Ramos'!L$66,0)</f>
        <v>0</v>
      </c>
      <c r="M580" s="48">
        <f>VLOOKUP($Q580&amp;$B580,'PNC Exon. &amp; no Exon.'!$A:$AL,'P.N.C. x Comp. x Ramos'!M$66,0)</f>
        <v>0</v>
      </c>
      <c r="N580" s="48">
        <f>VLOOKUP($Q580&amp;$B580,'PNC Exon. &amp; no Exon.'!$A:$AL,'P.N.C. x Comp. x Ramos'!N$66,0)</f>
        <v>0</v>
      </c>
      <c r="O580" s="57">
        <f t="shared" si="49"/>
        <v>0</v>
      </c>
      <c r="Q580" s="137" t="s">
        <v>8</v>
      </c>
    </row>
    <row r="581" spans="1:17" ht="15.95" customHeight="1" x14ac:dyDescent="0.4">
      <c r="A581" s="47">
        <f t="shared" si="47"/>
        <v>1</v>
      </c>
      <c r="B581" s="51" t="s">
        <v>79</v>
      </c>
      <c r="C581" s="96">
        <f t="shared" si="50"/>
        <v>0</v>
      </c>
      <c r="D581" s="48">
        <f>VLOOKUP($Q581&amp;$B581,'PNC Exon. &amp; no Exon.'!$A:$AL,'P.N.C. x Comp. x Ramos'!D$66,0)</f>
        <v>0</v>
      </c>
      <c r="E581" s="48">
        <f>VLOOKUP($Q581&amp;$B581,'PNC Exon. &amp; no Exon.'!$A:$AL,'P.N.C. x Comp. x Ramos'!E$66,0)</f>
        <v>0</v>
      </c>
      <c r="F581" s="48">
        <f>VLOOKUP($Q581&amp;$B581,'PNC Exon. &amp; no Exon.'!$A:$AL,'P.N.C. x Comp. x Ramos'!F$66,0)</f>
        <v>0</v>
      </c>
      <c r="G581" s="48">
        <f>VLOOKUP($Q581&amp;$B581,'PNC Exon. &amp; no Exon.'!$A:$AL,'P.N.C. x Comp. x Ramos'!G$66,0)</f>
        <v>0</v>
      </c>
      <c r="H581" s="48">
        <f>VLOOKUP($Q581&amp;$B581,'PNC Exon. &amp; no Exon.'!$A:$AL,'P.N.C. x Comp. x Ramos'!H$66,0)</f>
        <v>0</v>
      </c>
      <c r="I581" s="48">
        <f>VLOOKUP($Q581&amp;$B581,'PNC Exon. &amp; no Exon.'!$A:$AL,'P.N.C. x Comp. x Ramos'!I$66,0)</f>
        <v>0</v>
      </c>
      <c r="J581" s="48">
        <f>VLOOKUP($Q581&amp;$B581,'PNC Exon. &amp; no Exon.'!$A:$AL,'P.N.C. x Comp. x Ramos'!J$66,0)</f>
        <v>0</v>
      </c>
      <c r="K581" s="48">
        <f>VLOOKUP($Q581&amp;$B581,'PNC Exon. &amp; no Exon.'!$A:$AL,'P.N.C. x Comp. x Ramos'!K$66,0)</f>
        <v>0</v>
      </c>
      <c r="L581" s="48">
        <f>VLOOKUP($Q581&amp;$B581,'PNC Exon. &amp; no Exon.'!$A:$AL,'P.N.C. x Comp. x Ramos'!L$66,0)</f>
        <v>0</v>
      </c>
      <c r="M581" s="48">
        <f>VLOOKUP($Q581&amp;$B581,'PNC Exon. &amp; no Exon.'!$A:$AL,'P.N.C. x Comp. x Ramos'!M$66,0)</f>
        <v>0</v>
      </c>
      <c r="N581" s="48">
        <f>VLOOKUP($Q581&amp;$B581,'PNC Exon. &amp; no Exon.'!$A:$AL,'P.N.C. x Comp. x Ramos'!N$66,0)</f>
        <v>0</v>
      </c>
      <c r="O581" s="57">
        <f t="shared" si="49"/>
        <v>0</v>
      </c>
      <c r="Q581" s="137" t="s">
        <v>8</v>
      </c>
    </row>
    <row r="582" spans="1:17" ht="15.95" customHeight="1" x14ac:dyDescent="0.4">
      <c r="A582" s="47">
        <f t="shared" si="47"/>
        <v>1</v>
      </c>
      <c r="B582" s="51" t="s">
        <v>109</v>
      </c>
      <c r="C582" s="96">
        <f t="shared" si="50"/>
        <v>0</v>
      </c>
      <c r="D582" s="48">
        <f>VLOOKUP($Q582&amp;$B582,'PNC Exon. &amp; no Exon.'!$A:$AL,'P.N.C. x Comp. x Ramos'!D$66,0)</f>
        <v>0</v>
      </c>
      <c r="E582" s="48">
        <f>VLOOKUP($Q582&amp;$B582,'PNC Exon. &amp; no Exon.'!$A:$AL,'P.N.C. x Comp. x Ramos'!E$66,0)</f>
        <v>0</v>
      </c>
      <c r="F582" s="48">
        <f>VLOOKUP($Q582&amp;$B582,'PNC Exon. &amp; no Exon.'!$A:$AL,'P.N.C. x Comp. x Ramos'!F$66,0)</f>
        <v>0</v>
      </c>
      <c r="G582" s="48">
        <f>VLOOKUP($Q582&amp;$B582,'PNC Exon. &amp; no Exon.'!$A:$AL,'P.N.C. x Comp. x Ramos'!G$66,0)</f>
        <v>0</v>
      </c>
      <c r="H582" s="48">
        <f>VLOOKUP($Q582&amp;$B582,'PNC Exon. &amp; no Exon.'!$A:$AL,'P.N.C. x Comp. x Ramos'!H$66,0)</f>
        <v>0</v>
      </c>
      <c r="I582" s="48">
        <f>VLOOKUP($Q582&amp;$B582,'PNC Exon. &amp; no Exon.'!$A:$AL,'P.N.C. x Comp. x Ramos'!I$66,0)</f>
        <v>0</v>
      </c>
      <c r="J582" s="48">
        <f>VLOOKUP($Q582&amp;$B582,'PNC Exon. &amp; no Exon.'!$A:$AL,'P.N.C. x Comp. x Ramos'!J$66,0)</f>
        <v>0</v>
      </c>
      <c r="K582" s="48">
        <f>VLOOKUP($Q582&amp;$B582,'PNC Exon. &amp; no Exon.'!$A:$AL,'P.N.C. x Comp. x Ramos'!K$66,0)</f>
        <v>0</v>
      </c>
      <c r="L582" s="48">
        <f>VLOOKUP($Q582&amp;$B582,'PNC Exon. &amp; no Exon.'!$A:$AL,'P.N.C. x Comp. x Ramos'!L$66,0)</f>
        <v>0</v>
      </c>
      <c r="M582" s="48">
        <f>VLOOKUP($Q582&amp;$B582,'PNC Exon. &amp; no Exon.'!$A:$AL,'P.N.C. x Comp. x Ramos'!M$66,0)</f>
        <v>0</v>
      </c>
      <c r="N582" s="48">
        <f>VLOOKUP($Q582&amp;$B582,'PNC Exon. &amp; no Exon.'!$A:$AL,'P.N.C. x Comp. x Ramos'!N$66,0)</f>
        <v>0</v>
      </c>
      <c r="O582" s="57">
        <f t="shared" si="49"/>
        <v>0</v>
      </c>
      <c r="Q582" s="137" t="s">
        <v>8</v>
      </c>
    </row>
    <row r="583" spans="1:17" ht="15.95" customHeight="1" x14ac:dyDescent="0.4">
      <c r="A583" s="47">
        <f t="shared" si="47"/>
        <v>1</v>
      </c>
      <c r="B583" s="51" t="s">
        <v>130</v>
      </c>
      <c r="C583" s="96">
        <f t="shared" si="50"/>
        <v>0</v>
      </c>
      <c r="D583" s="48">
        <f>VLOOKUP($Q583&amp;$B583,'PNC Exon. &amp; no Exon.'!$A:$AL,'P.N.C. x Comp. x Ramos'!D$66,0)</f>
        <v>0</v>
      </c>
      <c r="E583" s="48">
        <f>VLOOKUP($Q583&amp;$B583,'PNC Exon. &amp; no Exon.'!$A:$AL,'P.N.C. x Comp. x Ramos'!E$66,0)</f>
        <v>0</v>
      </c>
      <c r="F583" s="48">
        <f>VLOOKUP($Q583&amp;$B583,'PNC Exon. &amp; no Exon.'!$A:$AL,'P.N.C. x Comp. x Ramos'!F$66,0)</f>
        <v>0</v>
      </c>
      <c r="G583" s="48">
        <f>VLOOKUP($Q583&amp;$B583,'PNC Exon. &amp; no Exon.'!$A:$AL,'P.N.C. x Comp. x Ramos'!G$66,0)</f>
        <v>0</v>
      </c>
      <c r="H583" s="48">
        <f>VLOOKUP($Q583&amp;$B583,'PNC Exon. &amp; no Exon.'!$A:$AL,'P.N.C. x Comp. x Ramos'!H$66,0)</f>
        <v>0</v>
      </c>
      <c r="I583" s="48">
        <f>VLOOKUP($Q583&amp;$B583,'PNC Exon. &amp; no Exon.'!$A:$AL,'P.N.C. x Comp. x Ramos'!I$66,0)</f>
        <v>0</v>
      </c>
      <c r="J583" s="48">
        <f>VLOOKUP($Q583&amp;$B583,'PNC Exon. &amp; no Exon.'!$A:$AL,'P.N.C. x Comp. x Ramos'!J$66,0)</f>
        <v>0</v>
      </c>
      <c r="K583" s="48">
        <f>VLOOKUP($Q583&amp;$B583,'PNC Exon. &amp; no Exon.'!$A:$AL,'P.N.C. x Comp. x Ramos'!K$66,0)</f>
        <v>0</v>
      </c>
      <c r="L583" s="48">
        <f>VLOOKUP($Q583&amp;$B583,'PNC Exon. &amp; no Exon.'!$A:$AL,'P.N.C. x Comp. x Ramos'!L$66,0)</f>
        <v>0</v>
      </c>
      <c r="M583" s="48">
        <f>VLOOKUP($Q583&amp;$B583,'PNC Exon. &amp; no Exon.'!$A:$AL,'P.N.C. x Comp. x Ramos'!M$66,0)</f>
        <v>0</v>
      </c>
      <c r="N583" s="48">
        <f>VLOOKUP($Q583&amp;$B583,'PNC Exon. &amp; no Exon.'!$A:$AL,'P.N.C. x Comp. x Ramos'!N$66,0)</f>
        <v>0</v>
      </c>
      <c r="O583" s="57">
        <f t="shared" si="49"/>
        <v>0</v>
      </c>
      <c r="Q583" s="137" t="s">
        <v>8</v>
      </c>
    </row>
    <row r="584" spans="1:17" ht="15.95" customHeight="1" x14ac:dyDescent="0.4">
      <c r="A584" s="47">
        <f t="shared" si="47"/>
        <v>1</v>
      </c>
      <c r="B584" s="51" t="s">
        <v>129</v>
      </c>
      <c r="C584" s="96">
        <f t="shared" si="50"/>
        <v>0</v>
      </c>
      <c r="D584" s="48">
        <f>VLOOKUP($Q584&amp;$B584,'PNC Exon. &amp; no Exon.'!$A:$AL,'P.N.C. x Comp. x Ramos'!D$66,0)</f>
        <v>0</v>
      </c>
      <c r="E584" s="48">
        <f>VLOOKUP($Q584&amp;$B584,'PNC Exon. &amp; no Exon.'!$A:$AL,'P.N.C. x Comp. x Ramos'!E$66,0)</f>
        <v>0</v>
      </c>
      <c r="F584" s="48">
        <f>VLOOKUP($Q584&amp;$B584,'PNC Exon. &amp; no Exon.'!$A:$AL,'P.N.C. x Comp. x Ramos'!F$66,0)</f>
        <v>0</v>
      </c>
      <c r="G584" s="48">
        <f>VLOOKUP($Q584&amp;$B584,'PNC Exon. &amp; no Exon.'!$A:$AL,'P.N.C. x Comp. x Ramos'!G$66,0)</f>
        <v>0</v>
      </c>
      <c r="H584" s="48">
        <f>VLOOKUP($Q584&amp;$B584,'PNC Exon. &amp; no Exon.'!$A:$AL,'P.N.C. x Comp. x Ramos'!H$66,0)</f>
        <v>0</v>
      </c>
      <c r="I584" s="48">
        <f>VLOOKUP($Q584&amp;$B584,'PNC Exon. &amp; no Exon.'!$A:$AL,'P.N.C. x Comp. x Ramos'!I$66,0)</f>
        <v>0</v>
      </c>
      <c r="J584" s="48">
        <f>VLOOKUP($Q584&amp;$B584,'PNC Exon. &amp; no Exon.'!$A:$AL,'P.N.C. x Comp. x Ramos'!J$66,0)</f>
        <v>0</v>
      </c>
      <c r="K584" s="48">
        <f>VLOOKUP($Q584&amp;$B584,'PNC Exon. &amp; no Exon.'!$A:$AL,'P.N.C. x Comp. x Ramos'!K$66,0)</f>
        <v>0</v>
      </c>
      <c r="L584" s="48">
        <f>VLOOKUP($Q584&amp;$B584,'PNC Exon. &amp; no Exon.'!$A:$AL,'P.N.C. x Comp. x Ramos'!L$66,0)</f>
        <v>0</v>
      </c>
      <c r="M584" s="48">
        <f>VLOOKUP($Q584&amp;$B584,'PNC Exon. &amp; no Exon.'!$A:$AL,'P.N.C. x Comp. x Ramos'!M$66,0)</f>
        <v>0</v>
      </c>
      <c r="N584" s="48">
        <f>VLOOKUP($Q584&amp;$B584,'PNC Exon. &amp; no Exon.'!$A:$AL,'P.N.C. x Comp. x Ramos'!N$66,0)</f>
        <v>0</v>
      </c>
      <c r="O584" s="57">
        <f t="shared" si="49"/>
        <v>0</v>
      </c>
      <c r="Q584" s="137" t="s">
        <v>8</v>
      </c>
    </row>
    <row r="585" spans="1:17" ht="15.95" customHeight="1" x14ac:dyDescent="0.4">
      <c r="A585" s="47">
        <f t="shared" si="47"/>
        <v>1</v>
      </c>
      <c r="B585" s="51" t="s">
        <v>128</v>
      </c>
      <c r="C585" s="96">
        <f t="shared" si="50"/>
        <v>0</v>
      </c>
      <c r="D585" s="48">
        <f>VLOOKUP($Q585&amp;$B585,'PNC Exon. &amp; no Exon.'!$A:$AL,'P.N.C. x Comp. x Ramos'!D$66,0)</f>
        <v>0</v>
      </c>
      <c r="E585" s="48">
        <f>VLOOKUP($Q585&amp;$B585,'PNC Exon. &amp; no Exon.'!$A:$AL,'P.N.C. x Comp. x Ramos'!E$66,0)</f>
        <v>0</v>
      </c>
      <c r="F585" s="48">
        <f>VLOOKUP($Q585&amp;$B585,'PNC Exon. &amp; no Exon.'!$A:$AL,'P.N.C. x Comp. x Ramos'!F$66,0)</f>
        <v>0</v>
      </c>
      <c r="G585" s="48">
        <f>VLOOKUP($Q585&amp;$B585,'PNC Exon. &amp; no Exon.'!$A:$AL,'P.N.C. x Comp. x Ramos'!G$66,0)</f>
        <v>0</v>
      </c>
      <c r="H585" s="48">
        <f>VLOOKUP($Q585&amp;$B585,'PNC Exon. &amp; no Exon.'!$A:$AL,'P.N.C. x Comp. x Ramos'!H$66,0)</f>
        <v>0</v>
      </c>
      <c r="I585" s="48">
        <f>VLOOKUP($Q585&amp;$B585,'PNC Exon. &amp; no Exon.'!$A:$AL,'P.N.C. x Comp. x Ramos'!I$66,0)</f>
        <v>0</v>
      </c>
      <c r="J585" s="48">
        <f>VLOOKUP($Q585&amp;$B585,'PNC Exon. &amp; no Exon.'!$A:$AL,'P.N.C. x Comp. x Ramos'!J$66,0)</f>
        <v>0</v>
      </c>
      <c r="K585" s="48">
        <f>VLOOKUP($Q585&amp;$B585,'PNC Exon. &amp; no Exon.'!$A:$AL,'P.N.C. x Comp. x Ramos'!K$66,0)</f>
        <v>0</v>
      </c>
      <c r="L585" s="48">
        <f>VLOOKUP($Q585&amp;$B585,'PNC Exon. &amp; no Exon.'!$A:$AL,'P.N.C. x Comp. x Ramos'!L$66,0)</f>
        <v>0</v>
      </c>
      <c r="M585" s="48">
        <f>VLOOKUP($Q585&amp;$B585,'PNC Exon. &amp; no Exon.'!$A:$AL,'P.N.C. x Comp. x Ramos'!M$66,0)</f>
        <v>0</v>
      </c>
      <c r="N585" s="48">
        <f>VLOOKUP($Q585&amp;$B585,'PNC Exon. &amp; no Exon.'!$A:$AL,'P.N.C. x Comp. x Ramos'!N$66,0)</f>
        <v>0</v>
      </c>
      <c r="O585" s="57">
        <f t="shared" si="49"/>
        <v>0</v>
      </c>
      <c r="Q585" s="137" t="s">
        <v>8</v>
      </c>
    </row>
    <row r="586" spans="1:17" ht="15.95" customHeight="1" x14ac:dyDescent="0.4">
      <c r="A586" s="47">
        <f t="shared" si="47"/>
        <v>1</v>
      </c>
      <c r="B586" s="51" t="s">
        <v>131</v>
      </c>
      <c r="C586" s="96">
        <f t="shared" si="50"/>
        <v>0</v>
      </c>
      <c r="D586" s="48">
        <f>VLOOKUP($Q586&amp;$B586,'PNC Exon. &amp; no Exon.'!$A:$AL,'P.N.C. x Comp. x Ramos'!D$66,0)</f>
        <v>0</v>
      </c>
      <c r="E586" s="48">
        <f>VLOOKUP($Q586&amp;$B586,'PNC Exon. &amp; no Exon.'!$A:$AL,'P.N.C. x Comp. x Ramos'!E$66,0)</f>
        <v>0</v>
      </c>
      <c r="F586" s="48">
        <f>VLOOKUP($Q586&amp;$B586,'PNC Exon. &amp; no Exon.'!$A:$AL,'P.N.C. x Comp. x Ramos'!F$66,0)</f>
        <v>0</v>
      </c>
      <c r="G586" s="48">
        <f>VLOOKUP($Q586&amp;$B586,'PNC Exon. &amp; no Exon.'!$A:$AL,'P.N.C. x Comp. x Ramos'!G$66,0)</f>
        <v>0</v>
      </c>
      <c r="H586" s="48">
        <f>VLOOKUP($Q586&amp;$B586,'PNC Exon. &amp; no Exon.'!$A:$AL,'P.N.C. x Comp. x Ramos'!H$66,0)</f>
        <v>0</v>
      </c>
      <c r="I586" s="48">
        <f>VLOOKUP($Q586&amp;$B586,'PNC Exon. &amp; no Exon.'!$A:$AL,'P.N.C. x Comp. x Ramos'!I$66,0)</f>
        <v>0</v>
      </c>
      <c r="J586" s="48">
        <f>VLOOKUP($Q586&amp;$B586,'PNC Exon. &amp; no Exon.'!$A:$AL,'P.N.C. x Comp. x Ramos'!J$66,0)</f>
        <v>0</v>
      </c>
      <c r="K586" s="48">
        <f>VLOOKUP($Q586&amp;$B586,'PNC Exon. &amp; no Exon.'!$A:$AL,'P.N.C. x Comp. x Ramos'!K$66,0)</f>
        <v>0</v>
      </c>
      <c r="L586" s="48">
        <f>VLOOKUP($Q586&amp;$B586,'PNC Exon. &amp; no Exon.'!$A:$AL,'P.N.C. x Comp. x Ramos'!L$66,0)</f>
        <v>0</v>
      </c>
      <c r="M586" s="48">
        <f>VLOOKUP($Q586&amp;$B586,'PNC Exon. &amp; no Exon.'!$A:$AL,'P.N.C. x Comp. x Ramos'!M$66,0)</f>
        <v>0</v>
      </c>
      <c r="N586" s="48">
        <f>VLOOKUP($Q586&amp;$B586,'PNC Exon. &amp; no Exon.'!$A:$AL,'P.N.C. x Comp. x Ramos'!N$66,0)</f>
        <v>0</v>
      </c>
      <c r="O586" s="57">
        <f t="shared" si="49"/>
        <v>0</v>
      </c>
      <c r="Q586" s="137" t="s">
        <v>8</v>
      </c>
    </row>
    <row r="587" spans="1:17" x14ac:dyDescent="0.4">
      <c r="A587" s="70" t="s">
        <v>172</v>
      </c>
      <c r="B587" s="3"/>
      <c r="C587" s="9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10"/>
    </row>
    <row r="608" spans="1:15" ht="20" x14ac:dyDescent="0.6">
      <c r="A608" s="170" t="s">
        <v>42</v>
      </c>
      <c r="B608" s="170"/>
      <c r="C608" s="170"/>
      <c r="D608" s="170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</row>
    <row r="609" spans="1:17" ht="12.75" customHeight="1" x14ac:dyDescent="0.4">
      <c r="A609" s="169" t="s">
        <v>56</v>
      </c>
      <c r="B609" s="169"/>
      <c r="C609" s="169"/>
      <c r="D609" s="169"/>
      <c r="E609" s="169"/>
      <c r="F609" s="169"/>
      <c r="G609" s="169"/>
      <c r="H609" s="169"/>
      <c r="I609" s="169"/>
      <c r="J609" s="169"/>
      <c r="K609" s="169"/>
      <c r="L609" s="169"/>
      <c r="M609" s="169"/>
      <c r="N609" s="169"/>
      <c r="O609" s="169"/>
    </row>
    <row r="610" spans="1:17" ht="12.75" customHeight="1" x14ac:dyDescent="0.4">
      <c r="A610" s="171" t="s">
        <v>142</v>
      </c>
      <c r="B610" s="172"/>
      <c r="C610" s="172"/>
      <c r="D610" s="172"/>
      <c r="E610" s="172"/>
      <c r="F610" s="172"/>
      <c r="G610" s="172"/>
      <c r="H610" s="172"/>
      <c r="I610" s="172"/>
      <c r="J610" s="172"/>
      <c r="K610" s="172"/>
      <c r="L610" s="172"/>
      <c r="M610" s="172"/>
      <c r="N610" s="172"/>
      <c r="O610" s="172"/>
    </row>
    <row r="611" spans="1:17" ht="12.75" customHeight="1" x14ac:dyDescent="0.4">
      <c r="A611" s="169" t="s">
        <v>91</v>
      </c>
      <c r="B611" s="169"/>
      <c r="C611" s="169"/>
      <c r="D611" s="169"/>
      <c r="E611" s="169"/>
      <c r="F611" s="169"/>
      <c r="G611" s="169"/>
      <c r="H611" s="169"/>
      <c r="I611" s="169"/>
      <c r="J611" s="169"/>
      <c r="K611" s="169"/>
      <c r="L611" s="169"/>
      <c r="M611" s="169"/>
      <c r="N611" s="169"/>
      <c r="O611" s="169"/>
    </row>
    <row r="612" spans="1:17" x14ac:dyDescent="0.4">
      <c r="A612" s="1"/>
      <c r="B612" s="1"/>
      <c r="C612" s="1"/>
      <c r="D612" s="12"/>
      <c r="E612" s="1"/>
      <c r="F612" s="1"/>
      <c r="G612" s="1"/>
      <c r="H612" s="1"/>
      <c r="I612" s="1"/>
      <c r="J612" s="1"/>
      <c r="K612" s="12"/>
      <c r="L612" s="1"/>
      <c r="M612" s="1"/>
      <c r="N612" s="1"/>
      <c r="O612" s="1"/>
    </row>
    <row r="613" spans="1:17" ht="27" customHeight="1" x14ac:dyDescent="0.4">
      <c r="A613" s="109" t="s">
        <v>32</v>
      </c>
      <c r="B613" s="69" t="s">
        <v>88</v>
      </c>
      <c r="C613" s="109" t="s">
        <v>0</v>
      </c>
      <c r="D613" s="109" t="s">
        <v>43</v>
      </c>
      <c r="E613" s="109" t="s">
        <v>13</v>
      </c>
      <c r="F613" s="109" t="s">
        <v>44</v>
      </c>
      <c r="G613" s="109" t="s">
        <v>15</v>
      </c>
      <c r="H613" s="109" t="s">
        <v>45</v>
      </c>
      <c r="I613" s="109" t="s">
        <v>90</v>
      </c>
      <c r="J613" s="109" t="s">
        <v>46</v>
      </c>
      <c r="K613" s="109" t="s">
        <v>36</v>
      </c>
      <c r="L613" s="109" t="s">
        <v>47</v>
      </c>
      <c r="M613" s="109" t="s">
        <v>48</v>
      </c>
      <c r="N613" s="109" t="s">
        <v>49</v>
      </c>
      <c r="O613" s="109" t="s">
        <v>61</v>
      </c>
    </row>
    <row r="614" spans="1:17" ht="15.95" customHeight="1" x14ac:dyDescent="0.4">
      <c r="A614" s="47"/>
      <c r="B614" s="66" t="s">
        <v>21</v>
      </c>
      <c r="C614" s="96">
        <f t="shared" ref="C614:N614" si="51">SUM(C615:C647)</f>
        <v>0</v>
      </c>
      <c r="D614" s="76">
        <f t="shared" si="51"/>
        <v>0</v>
      </c>
      <c r="E614" s="76">
        <f t="shared" si="51"/>
        <v>0</v>
      </c>
      <c r="F614" s="76">
        <f t="shared" si="51"/>
        <v>0</v>
      </c>
      <c r="G614" s="76">
        <f t="shared" si="51"/>
        <v>0</v>
      </c>
      <c r="H614" s="76">
        <f t="shared" si="51"/>
        <v>0</v>
      </c>
      <c r="I614" s="76">
        <f t="shared" si="51"/>
        <v>0</v>
      </c>
      <c r="J614" s="76">
        <f t="shared" si="51"/>
        <v>0</v>
      </c>
      <c r="K614" s="76">
        <f t="shared" si="51"/>
        <v>0</v>
      </c>
      <c r="L614" s="76">
        <f t="shared" si="51"/>
        <v>0</v>
      </c>
      <c r="M614" s="76">
        <f t="shared" si="51"/>
        <v>0</v>
      </c>
      <c r="N614" s="76">
        <f t="shared" si="51"/>
        <v>0</v>
      </c>
      <c r="O614" s="60">
        <f>SUM(O615:O647,0)</f>
        <v>0</v>
      </c>
      <c r="Q614" s="137" t="s">
        <v>9</v>
      </c>
    </row>
    <row r="615" spans="1:17" ht="15.95" customHeight="1" x14ac:dyDescent="0.4">
      <c r="A615" s="47">
        <f t="shared" ref="A615:A647" si="52">RANK(C615,$C$615:$C$647,0)</f>
        <v>1</v>
      </c>
      <c r="B615" s="87" t="s">
        <v>84</v>
      </c>
      <c r="C615" s="96">
        <f t="shared" ref="C615:C647" si="53">SUM(D615:N615)</f>
        <v>0</v>
      </c>
      <c r="D615" s="48">
        <f>VLOOKUP($Q615&amp;$B615,'PNC Exon. &amp; no Exon.'!$A:$AL,'P.N.C. x Comp. x Ramos'!D$66,0)</f>
        <v>0</v>
      </c>
      <c r="E615" s="48">
        <f>VLOOKUP($Q615&amp;$B615,'PNC Exon. &amp; no Exon.'!$A:$AL,'P.N.C. x Comp. x Ramos'!E$66,0)</f>
        <v>0</v>
      </c>
      <c r="F615" s="48">
        <f>VLOOKUP($Q615&amp;$B615,'PNC Exon. &amp; no Exon.'!$A:$AL,'P.N.C. x Comp. x Ramos'!F$66,0)</f>
        <v>0</v>
      </c>
      <c r="G615" s="48">
        <f>VLOOKUP($Q615&amp;$B615,'PNC Exon. &amp; no Exon.'!$A:$AL,'P.N.C. x Comp. x Ramos'!G$66,0)</f>
        <v>0</v>
      </c>
      <c r="H615" s="48">
        <f>VLOOKUP($Q615&amp;$B615,'PNC Exon. &amp; no Exon.'!$A:$AL,'P.N.C. x Comp. x Ramos'!H$66,0)</f>
        <v>0</v>
      </c>
      <c r="I615" s="48">
        <f>VLOOKUP($Q615&amp;$B615,'PNC Exon. &amp; no Exon.'!$A:$AL,'P.N.C. x Comp. x Ramos'!I$66,0)</f>
        <v>0</v>
      </c>
      <c r="J615" s="48">
        <f>VLOOKUP($Q615&amp;$B615,'PNC Exon. &amp; no Exon.'!$A:$AL,'P.N.C. x Comp. x Ramos'!J$66,0)</f>
        <v>0</v>
      </c>
      <c r="K615" s="48">
        <f>VLOOKUP($Q615&amp;$B615,'PNC Exon. &amp; no Exon.'!$A:$AL,'P.N.C. x Comp. x Ramos'!K$66,0)</f>
        <v>0</v>
      </c>
      <c r="L615" s="48">
        <f>VLOOKUP($Q615&amp;$B615,'PNC Exon. &amp; no Exon.'!$A:$AL,'P.N.C. x Comp. x Ramos'!L$66,0)</f>
        <v>0</v>
      </c>
      <c r="M615" s="48">
        <f>VLOOKUP($Q615&amp;$B615,'PNC Exon. &amp; no Exon.'!$A:$AL,'P.N.C. x Comp. x Ramos'!M$66,0)</f>
        <v>0</v>
      </c>
      <c r="N615" s="48">
        <f>VLOOKUP($Q615&amp;$B615,'PNC Exon. &amp; no Exon.'!$A:$AL,'P.N.C. x Comp. x Ramos'!N$66,0)</f>
        <v>0</v>
      </c>
      <c r="O615" s="57">
        <f t="shared" ref="O615:O647" si="54">IFERROR(C615/$C$614*100,0)</f>
        <v>0</v>
      </c>
      <c r="Q615" s="137" t="s">
        <v>9</v>
      </c>
    </row>
    <row r="616" spans="1:17" ht="15.95" customHeight="1" x14ac:dyDescent="0.4">
      <c r="A616" s="47">
        <f t="shared" si="52"/>
        <v>1</v>
      </c>
      <c r="B616" s="51" t="s">
        <v>92</v>
      </c>
      <c r="C616" s="96">
        <f t="shared" si="53"/>
        <v>0</v>
      </c>
      <c r="D616" s="48">
        <f>VLOOKUP($Q616&amp;$B616,'PNC Exon. &amp; no Exon.'!$A:$AL,'P.N.C. x Comp. x Ramos'!D$66,0)</f>
        <v>0</v>
      </c>
      <c r="E616" s="48">
        <f>VLOOKUP($Q616&amp;$B616,'PNC Exon. &amp; no Exon.'!$A:$AL,'P.N.C. x Comp. x Ramos'!E$66,0)</f>
        <v>0</v>
      </c>
      <c r="F616" s="48">
        <f>VLOOKUP($Q616&amp;$B616,'PNC Exon. &amp; no Exon.'!$A:$AL,'P.N.C. x Comp. x Ramos'!F$66,0)</f>
        <v>0</v>
      </c>
      <c r="G616" s="48">
        <f>VLOOKUP($Q616&amp;$B616,'PNC Exon. &amp; no Exon.'!$A:$AL,'P.N.C. x Comp. x Ramos'!G$66,0)</f>
        <v>0</v>
      </c>
      <c r="H616" s="48">
        <f>VLOOKUP($Q616&amp;$B616,'PNC Exon. &amp; no Exon.'!$A:$AL,'P.N.C. x Comp. x Ramos'!H$66,0)</f>
        <v>0</v>
      </c>
      <c r="I616" s="48">
        <f>VLOOKUP($Q616&amp;$B616,'PNC Exon. &amp; no Exon.'!$A:$AL,'P.N.C. x Comp. x Ramos'!I$66,0)</f>
        <v>0</v>
      </c>
      <c r="J616" s="48">
        <f>VLOOKUP($Q616&amp;$B616,'PNC Exon. &amp; no Exon.'!$A:$AL,'P.N.C. x Comp. x Ramos'!J$66,0)</f>
        <v>0</v>
      </c>
      <c r="K616" s="48">
        <f>VLOOKUP($Q616&amp;$B616,'PNC Exon. &amp; no Exon.'!$A:$AL,'P.N.C. x Comp. x Ramos'!K$66,0)</f>
        <v>0</v>
      </c>
      <c r="L616" s="48">
        <f>VLOOKUP($Q616&amp;$B616,'PNC Exon. &amp; no Exon.'!$A:$AL,'P.N.C. x Comp. x Ramos'!L$66,0)</f>
        <v>0</v>
      </c>
      <c r="M616" s="48">
        <f>VLOOKUP($Q616&amp;$B616,'PNC Exon. &amp; no Exon.'!$A:$AL,'P.N.C. x Comp. x Ramos'!M$66,0)</f>
        <v>0</v>
      </c>
      <c r="N616" s="48">
        <f>VLOOKUP($Q616&amp;$B616,'PNC Exon. &amp; no Exon.'!$A:$AL,'P.N.C. x Comp. x Ramos'!N$66,0)</f>
        <v>0</v>
      </c>
      <c r="O616" s="57">
        <f t="shared" si="54"/>
        <v>0</v>
      </c>
      <c r="Q616" s="137" t="s">
        <v>9</v>
      </c>
    </row>
    <row r="617" spans="1:17" ht="15.95" customHeight="1" x14ac:dyDescent="0.4">
      <c r="A617" s="47">
        <f t="shared" si="52"/>
        <v>1</v>
      </c>
      <c r="B617" s="51" t="s">
        <v>110</v>
      </c>
      <c r="C617" s="96">
        <f t="shared" si="53"/>
        <v>0</v>
      </c>
      <c r="D617" s="48">
        <f>VLOOKUP($Q617&amp;$B617,'PNC Exon. &amp; no Exon.'!$A:$AL,'P.N.C. x Comp. x Ramos'!D$66,0)</f>
        <v>0</v>
      </c>
      <c r="E617" s="48">
        <f>VLOOKUP($Q617&amp;$B617,'PNC Exon. &amp; no Exon.'!$A:$AL,'P.N.C. x Comp. x Ramos'!E$66,0)</f>
        <v>0</v>
      </c>
      <c r="F617" s="48">
        <f>VLOOKUP($Q617&amp;$B617,'PNC Exon. &amp; no Exon.'!$A:$AL,'P.N.C. x Comp. x Ramos'!F$66,0)</f>
        <v>0</v>
      </c>
      <c r="G617" s="48">
        <f>VLOOKUP($Q617&amp;$B617,'PNC Exon. &amp; no Exon.'!$A:$AL,'P.N.C. x Comp. x Ramos'!G$66,0)</f>
        <v>0</v>
      </c>
      <c r="H617" s="48">
        <f>VLOOKUP($Q617&amp;$B617,'PNC Exon. &amp; no Exon.'!$A:$AL,'P.N.C. x Comp. x Ramos'!H$66,0)</f>
        <v>0</v>
      </c>
      <c r="I617" s="48">
        <f>VLOOKUP($Q617&amp;$B617,'PNC Exon. &amp; no Exon.'!$A:$AL,'P.N.C. x Comp. x Ramos'!I$66,0)</f>
        <v>0</v>
      </c>
      <c r="J617" s="48">
        <f>VLOOKUP($Q617&amp;$B617,'PNC Exon. &amp; no Exon.'!$A:$AL,'P.N.C. x Comp. x Ramos'!J$66,0)</f>
        <v>0</v>
      </c>
      <c r="K617" s="48">
        <f>VLOOKUP($Q617&amp;$B617,'PNC Exon. &amp; no Exon.'!$A:$AL,'P.N.C. x Comp. x Ramos'!K$66,0)</f>
        <v>0</v>
      </c>
      <c r="L617" s="48">
        <f>VLOOKUP($Q617&amp;$B617,'PNC Exon. &amp; no Exon.'!$A:$AL,'P.N.C. x Comp. x Ramos'!L$66,0)</f>
        <v>0</v>
      </c>
      <c r="M617" s="48">
        <f>VLOOKUP($Q617&amp;$B617,'PNC Exon. &amp; no Exon.'!$A:$AL,'P.N.C. x Comp. x Ramos'!M$66,0)</f>
        <v>0</v>
      </c>
      <c r="N617" s="48">
        <f>VLOOKUP($Q617&amp;$B617,'PNC Exon. &amp; no Exon.'!$A:$AL,'P.N.C. x Comp. x Ramos'!N$66,0)</f>
        <v>0</v>
      </c>
      <c r="O617" s="57">
        <f t="shared" si="54"/>
        <v>0</v>
      </c>
      <c r="Q617" s="137" t="s">
        <v>9</v>
      </c>
    </row>
    <row r="618" spans="1:17" ht="15.95" customHeight="1" x14ac:dyDescent="0.4">
      <c r="A618" s="47">
        <f t="shared" si="52"/>
        <v>1</v>
      </c>
      <c r="B618" s="51" t="s">
        <v>93</v>
      </c>
      <c r="C618" s="96">
        <f t="shared" si="53"/>
        <v>0</v>
      </c>
      <c r="D618" s="48">
        <f>VLOOKUP($Q618&amp;$B618,'PNC Exon. &amp; no Exon.'!$A:$AL,'P.N.C. x Comp. x Ramos'!D$66,0)</f>
        <v>0</v>
      </c>
      <c r="E618" s="48">
        <f>VLOOKUP($Q618&amp;$B618,'PNC Exon. &amp; no Exon.'!$A:$AL,'P.N.C. x Comp. x Ramos'!E$66,0)</f>
        <v>0</v>
      </c>
      <c r="F618" s="48">
        <f>VLOOKUP($Q618&amp;$B618,'PNC Exon. &amp; no Exon.'!$A:$AL,'P.N.C. x Comp. x Ramos'!F$66,0)</f>
        <v>0</v>
      </c>
      <c r="G618" s="48">
        <f>VLOOKUP($Q618&amp;$B618,'PNC Exon. &amp; no Exon.'!$A:$AL,'P.N.C. x Comp. x Ramos'!G$66,0)</f>
        <v>0</v>
      </c>
      <c r="H618" s="48">
        <f>VLOOKUP($Q618&amp;$B618,'PNC Exon. &amp; no Exon.'!$A:$AL,'P.N.C. x Comp. x Ramos'!H$66,0)</f>
        <v>0</v>
      </c>
      <c r="I618" s="48">
        <f>VLOOKUP($Q618&amp;$B618,'PNC Exon. &amp; no Exon.'!$A:$AL,'P.N.C. x Comp. x Ramos'!I$66,0)</f>
        <v>0</v>
      </c>
      <c r="J618" s="48">
        <f>VLOOKUP($Q618&amp;$B618,'PNC Exon. &amp; no Exon.'!$A:$AL,'P.N.C. x Comp. x Ramos'!J$66,0)</f>
        <v>0</v>
      </c>
      <c r="K618" s="48">
        <f>VLOOKUP($Q618&amp;$B618,'PNC Exon. &amp; no Exon.'!$A:$AL,'P.N.C. x Comp. x Ramos'!K$66,0)</f>
        <v>0</v>
      </c>
      <c r="L618" s="48">
        <f>VLOOKUP($Q618&amp;$B618,'PNC Exon. &amp; no Exon.'!$A:$AL,'P.N.C. x Comp. x Ramos'!L$66,0)</f>
        <v>0</v>
      </c>
      <c r="M618" s="48">
        <f>VLOOKUP($Q618&amp;$B618,'PNC Exon. &amp; no Exon.'!$A:$AL,'P.N.C. x Comp. x Ramos'!M$66,0)</f>
        <v>0</v>
      </c>
      <c r="N618" s="48">
        <f>VLOOKUP($Q618&amp;$B618,'PNC Exon. &amp; no Exon.'!$A:$AL,'P.N.C. x Comp. x Ramos'!N$66,0)</f>
        <v>0</v>
      </c>
      <c r="O618" s="57">
        <f t="shared" si="54"/>
        <v>0</v>
      </c>
      <c r="Q618" s="137" t="s">
        <v>9</v>
      </c>
    </row>
    <row r="619" spans="1:17" ht="15.95" customHeight="1" x14ac:dyDescent="0.4">
      <c r="A619" s="47">
        <f t="shared" si="52"/>
        <v>1</v>
      </c>
      <c r="B619" s="51" t="s">
        <v>111</v>
      </c>
      <c r="C619" s="96">
        <f t="shared" si="53"/>
        <v>0</v>
      </c>
      <c r="D619" s="48">
        <f>VLOOKUP($Q619&amp;$B619,'PNC Exon. &amp; no Exon.'!$A:$AL,'P.N.C. x Comp. x Ramos'!D$66,0)</f>
        <v>0</v>
      </c>
      <c r="E619" s="48">
        <f>VLOOKUP($Q619&amp;$B619,'PNC Exon. &amp; no Exon.'!$A:$AL,'P.N.C. x Comp. x Ramos'!E$66,0)</f>
        <v>0</v>
      </c>
      <c r="F619" s="48">
        <f>VLOOKUP($Q619&amp;$B619,'PNC Exon. &amp; no Exon.'!$A:$AL,'P.N.C. x Comp. x Ramos'!F$66,0)</f>
        <v>0</v>
      </c>
      <c r="G619" s="48">
        <f>VLOOKUP($Q619&amp;$B619,'PNC Exon. &amp; no Exon.'!$A:$AL,'P.N.C. x Comp. x Ramos'!G$66,0)</f>
        <v>0</v>
      </c>
      <c r="H619" s="48">
        <f>VLOOKUP($Q619&amp;$B619,'PNC Exon. &amp; no Exon.'!$A:$AL,'P.N.C. x Comp. x Ramos'!H$66,0)</f>
        <v>0</v>
      </c>
      <c r="I619" s="48">
        <f>VLOOKUP($Q619&amp;$B619,'PNC Exon. &amp; no Exon.'!$A:$AL,'P.N.C. x Comp. x Ramos'!I$66,0)</f>
        <v>0</v>
      </c>
      <c r="J619" s="48">
        <f>VLOOKUP($Q619&amp;$B619,'PNC Exon. &amp; no Exon.'!$A:$AL,'P.N.C. x Comp. x Ramos'!J$66,0)</f>
        <v>0</v>
      </c>
      <c r="K619" s="48">
        <f>VLOOKUP($Q619&amp;$B619,'PNC Exon. &amp; no Exon.'!$A:$AL,'P.N.C. x Comp. x Ramos'!K$66,0)</f>
        <v>0</v>
      </c>
      <c r="L619" s="48">
        <f>VLOOKUP($Q619&amp;$B619,'PNC Exon. &amp; no Exon.'!$A:$AL,'P.N.C. x Comp. x Ramos'!L$66,0)</f>
        <v>0</v>
      </c>
      <c r="M619" s="48">
        <f>VLOOKUP($Q619&amp;$B619,'PNC Exon. &amp; no Exon.'!$A:$AL,'P.N.C. x Comp. x Ramos'!M$66,0)</f>
        <v>0</v>
      </c>
      <c r="N619" s="48">
        <f>VLOOKUP($Q619&amp;$B619,'PNC Exon. &amp; no Exon.'!$A:$AL,'P.N.C. x Comp. x Ramos'!N$66,0)</f>
        <v>0</v>
      </c>
      <c r="O619" s="57">
        <f t="shared" si="54"/>
        <v>0</v>
      </c>
      <c r="Q619" s="137" t="s">
        <v>9</v>
      </c>
    </row>
    <row r="620" spans="1:17" ht="15.95" customHeight="1" x14ac:dyDescent="0.4">
      <c r="A620" s="47">
        <f t="shared" si="52"/>
        <v>1</v>
      </c>
      <c r="B620" s="51" t="s">
        <v>112</v>
      </c>
      <c r="C620" s="96">
        <f t="shared" si="53"/>
        <v>0</v>
      </c>
      <c r="D620" s="48">
        <f>VLOOKUP($Q620&amp;$B620,'PNC Exon. &amp; no Exon.'!$A:$AL,'P.N.C. x Comp. x Ramos'!D$66,0)</f>
        <v>0</v>
      </c>
      <c r="E620" s="48">
        <f>VLOOKUP($Q620&amp;$B620,'PNC Exon. &amp; no Exon.'!$A:$AL,'P.N.C. x Comp. x Ramos'!E$66,0)</f>
        <v>0</v>
      </c>
      <c r="F620" s="48">
        <f>VLOOKUP($Q620&amp;$B620,'PNC Exon. &amp; no Exon.'!$A:$AL,'P.N.C. x Comp. x Ramos'!F$66,0)</f>
        <v>0</v>
      </c>
      <c r="G620" s="48">
        <f>VLOOKUP($Q620&amp;$B620,'PNC Exon. &amp; no Exon.'!$A:$AL,'P.N.C. x Comp. x Ramos'!G$66,0)</f>
        <v>0</v>
      </c>
      <c r="H620" s="48">
        <f>VLOOKUP($Q620&amp;$B620,'PNC Exon. &amp; no Exon.'!$A:$AL,'P.N.C. x Comp. x Ramos'!H$66,0)</f>
        <v>0</v>
      </c>
      <c r="I620" s="48">
        <f>VLOOKUP($Q620&amp;$B620,'PNC Exon. &amp; no Exon.'!$A:$AL,'P.N.C. x Comp. x Ramos'!I$66,0)</f>
        <v>0</v>
      </c>
      <c r="J620" s="48">
        <f>VLOOKUP($Q620&amp;$B620,'PNC Exon. &amp; no Exon.'!$A:$AL,'P.N.C. x Comp. x Ramos'!J$66,0)</f>
        <v>0</v>
      </c>
      <c r="K620" s="48">
        <f>VLOOKUP($Q620&amp;$B620,'PNC Exon. &amp; no Exon.'!$A:$AL,'P.N.C. x Comp. x Ramos'!K$66,0)</f>
        <v>0</v>
      </c>
      <c r="L620" s="48">
        <f>VLOOKUP($Q620&amp;$B620,'PNC Exon. &amp; no Exon.'!$A:$AL,'P.N.C. x Comp. x Ramos'!L$66,0)</f>
        <v>0</v>
      </c>
      <c r="M620" s="48">
        <f>VLOOKUP($Q620&amp;$B620,'PNC Exon. &amp; no Exon.'!$A:$AL,'P.N.C. x Comp. x Ramos'!M$66,0)</f>
        <v>0</v>
      </c>
      <c r="N620" s="48">
        <f>VLOOKUP($Q620&amp;$B620,'PNC Exon. &amp; no Exon.'!$A:$AL,'P.N.C. x Comp. x Ramos'!N$66,0)</f>
        <v>0</v>
      </c>
      <c r="O620" s="57">
        <f t="shared" si="54"/>
        <v>0</v>
      </c>
      <c r="Q620" s="137" t="s">
        <v>9</v>
      </c>
    </row>
    <row r="621" spans="1:17" ht="15.95" customHeight="1" x14ac:dyDescent="0.4">
      <c r="A621" s="47">
        <f t="shared" si="52"/>
        <v>1</v>
      </c>
      <c r="B621" s="51" t="s">
        <v>94</v>
      </c>
      <c r="C621" s="96">
        <f t="shared" si="53"/>
        <v>0</v>
      </c>
      <c r="D621" s="48">
        <f>VLOOKUP($Q621&amp;$B621,'PNC Exon. &amp; no Exon.'!$A:$AL,'P.N.C. x Comp. x Ramos'!D$66,0)</f>
        <v>0</v>
      </c>
      <c r="E621" s="48">
        <f>VLOOKUP($Q621&amp;$B621,'PNC Exon. &amp; no Exon.'!$A:$AL,'P.N.C. x Comp. x Ramos'!E$66,0)</f>
        <v>0</v>
      </c>
      <c r="F621" s="48">
        <f>VLOOKUP($Q621&amp;$B621,'PNC Exon. &amp; no Exon.'!$A:$AL,'P.N.C. x Comp. x Ramos'!F$66,0)</f>
        <v>0</v>
      </c>
      <c r="G621" s="48">
        <f>VLOOKUP($Q621&amp;$B621,'PNC Exon. &amp; no Exon.'!$A:$AL,'P.N.C. x Comp. x Ramos'!G$66,0)</f>
        <v>0</v>
      </c>
      <c r="H621" s="48">
        <f>VLOOKUP($Q621&amp;$B621,'PNC Exon. &amp; no Exon.'!$A:$AL,'P.N.C. x Comp. x Ramos'!H$66,0)</f>
        <v>0</v>
      </c>
      <c r="I621" s="48">
        <f>VLOOKUP($Q621&amp;$B621,'PNC Exon. &amp; no Exon.'!$A:$AL,'P.N.C. x Comp. x Ramos'!I$66,0)</f>
        <v>0</v>
      </c>
      <c r="J621" s="48">
        <f>VLOOKUP($Q621&amp;$B621,'PNC Exon. &amp; no Exon.'!$A:$AL,'P.N.C. x Comp. x Ramos'!J$66,0)</f>
        <v>0</v>
      </c>
      <c r="K621" s="48">
        <f>VLOOKUP($Q621&amp;$B621,'PNC Exon. &amp; no Exon.'!$A:$AL,'P.N.C. x Comp. x Ramos'!K$66,0)</f>
        <v>0</v>
      </c>
      <c r="L621" s="48">
        <f>VLOOKUP($Q621&amp;$B621,'PNC Exon. &amp; no Exon.'!$A:$AL,'P.N.C. x Comp. x Ramos'!L$66,0)</f>
        <v>0</v>
      </c>
      <c r="M621" s="48">
        <f>VLOOKUP($Q621&amp;$B621,'PNC Exon. &amp; no Exon.'!$A:$AL,'P.N.C. x Comp. x Ramos'!M$66,0)</f>
        <v>0</v>
      </c>
      <c r="N621" s="48">
        <f>VLOOKUP($Q621&amp;$B621,'PNC Exon. &amp; no Exon.'!$A:$AL,'P.N.C. x Comp. x Ramos'!N$66,0)</f>
        <v>0</v>
      </c>
      <c r="O621" s="57">
        <f t="shared" si="54"/>
        <v>0</v>
      </c>
      <c r="Q621" s="137" t="s">
        <v>9</v>
      </c>
    </row>
    <row r="622" spans="1:17" ht="15.95" customHeight="1" x14ac:dyDescent="0.4">
      <c r="A622" s="47">
        <f t="shared" si="52"/>
        <v>1</v>
      </c>
      <c r="B622" s="51" t="s">
        <v>113</v>
      </c>
      <c r="C622" s="96">
        <f t="shared" si="53"/>
        <v>0</v>
      </c>
      <c r="D622" s="48">
        <f>VLOOKUP($Q622&amp;$B622,'PNC Exon. &amp; no Exon.'!$A:$AL,'P.N.C. x Comp. x Ramos'!D$66,0)</f>
        <v>0</v>
      </c>
      <c r="E622" s="48">
        <f>VLOOKUP($Q622&amp;$B622,'PNC Exon. &amp; no Exon.'!$A:$AL,'P.N.C. x Comp. x Ramos'!E$66,0)</f>
        <v>0</v>
      </c>
      <c r="F622" s="48">
        <f>VLOOKUP($Q622&amp;$B622,'PNC Exon. &amp; no Exon.'!$A:$AL,'P.N.C. x Comp. x Ramos'!F$66,0)</f>
        <v>0</v>
      </c>
      <c r="G622" s="48">
        <f>VLOOKUP($Q622&amp;$B622,'PNC Exon. &amp; no Exon.'!$A:$AL,'P.N.C. x Comp. x Ramos'!G$66,0)</f>
        <v>0</v>
      </c>
      <c r="H622" s="48">
        <f>VLOOKUP($Q622&amp;$B622,'PNC Exon. &amp; no Exon.'!$A:$AL,'P.N.C. x Comp. x Ramos'!H$66,0)</f>
        <v>0</v>
      </c>
      <c r="I622" s="48">
        <f>VLOOKUP($Q622&amp;$B622,'PNC Exon. &amp; no Exon.'!$A:$AL,'P.N.C. x Comp. x Ramos'!I$66,0)</f>
        <v>0</v>
      </c>
      <c r="J622" s="48">
        <f>VLOOKUP($Q622&amp;$B622,'PNC Exon. &amp; no Exon.'!$A:$AL,'P.N.C. x Comp. x Ramos'!J$66,0)</f>
        <v>0</v>
      </c>
      <c r="K622" s="48">
        <f>VLOOKUP($Q622&amp;$B622,'PNC Exon. &amp; no Exon.'!$A:$AL,'P.N.C. x Comp. x Ramos'!K$66,0)</f>
        <v>0</v>
      </c>
      <c r="L622" s="48">
        <f>VLOOKUP($Q622&amp;$B622,'PNC Exon. &amp; no Exon.'!$A:$AL,'P.N.C. x Comp. x Ramos'!L$66,0)</f>
        <v>0</v>
      </c>
      <c r="M622" s="48">
        <f>VLOOKUP($Q622&amp;$B622,'PNC Exon. &amp; no Exon.'!$A:$AL,'P.N.C. x Comp. x Ramos'!M$66,0)</f>
        <v>0</v>
      </c>
      <c r="N622" s="48">
        <f>VLOOKUP($Q622&amp;$B622,'PNC Exon. &amp; no Exon.'!$A:$AL,'P.N.C. x Comp. x Ramos'!N$66,0)</f>
        <v>0</v>
      </c>
      <c r="O622" s="57">
        <f t="shared" si="54"/>
        <v>0</v>
      </c>
      <c r="Q622" s="137" t="s">
        <v>9</v>
      </c>
    </row>
    <row r="623" spans="1:17" ht="15.95" customHeight="1" x14ac:dyDescent="0.4">
      <c r="A623" s="47">
        <f t="shared" si="52"/>
        <v>1</v>
      </c>
      <c r="B623" s="51" t="s">
        <v>77</v>
      </c>
      <c r="C623" s="96">
        <f t="shared" si="53"/>
        <v>0</v>
      </c>
      <c r="D623" s="48">
        <f>VLOOKUP($Q623&amp;$B623,'PNC Exon. &amp; no Exon.'!$A:$AL,'P.N.C. x Comp. x Ramos'!D$66,0)</f>
        <v>0</v>
      </c>
      <c r="E623" s="48">
        <f>VLOOKUP($Q623&amp;$B623,'PNC Exon. &amp; no Exon.'!$A:$AL,'P.N.C. x Comp. x Ramos'!E$66,0)</f>
        <v>0</v>
      </c>
      <c r="F623" s="48">
        <f>VLOOKUP($Q623&amp;$B623,'PNC Exon. &amp; no Exon.'!$A:$AL,'P.N.C. x Comp. x Ramos'!F$66,0)</f>
        <v>0</v>
      </c>
      <c r="G623" s="48">
        <f>VLOOKUP($Q623&amp;$B623,'PNC Exon. &amp; no Exon.'!$A:$AL,'P.N.C. x Comp. x Ramos'!G$66,0)</f>
        <v>0</v>
      </c>
      <c r="H623" s="48">
        <f>VLOOKUP($Q623&amp;$B623,'PNC Exon. &amp; no Exon.'!$A:$AL,'P.N.C. x Comp. x Ramos'!H$66,0)</f>
        <v>0</v>
      </c>
      <c r="I623" s="48">
        <f>VLOOKUP($Q623&amp;$B623,'PNC Exon. &amp; no Exon.'!$A:$AL,'P.N.C. x Comp. x Ramos'!I$66,0)</f>
        <v>0</v>
      </c>
      <c r="J623" s="48">
        <f>VLOOKUP($Q623&amp;$B623,'PNC Exon. &amp; no Exon.'!$A:$AL,'P.N.C. x Comp. x Ramos'!J$66,0)</f>
        <v>0</v>
      </c>
      <c r="K623" s="48">
        <f>VLOOKUP($Q623&amp;$B623,'PNC Exon. &amp; no Exon.'!$A:$AL,'P.N.C. x Comp. x Ramos'!K$66,0)</f>
        <v>0</v>
      </c>
      <c r="L623" s="48">
        <f>VLOOKUP($Q623&amp;$B623,'PNC Exon. &amp; no Exon.'!$A:$AL,'P.N.C. x Comp. x Ramos'!L$66,0)</f>
        <v>0</v>
      </c>
      <c r="M623" s="48">
        <f>VLOOKUP($Q623&amp;$B623,'PNC Exon. &amp; no Exon.'!$A:$AL,'P.N.C. x Comp. x Ramos'!M$66,0)</f>
        <v>0</v>
      </c>
      <c r="N623" s="48">
        <f>VLOOKUP($Q623&amp;$B623,'PNC Exon. &amp; no Exon.'!$A:$AL,'P.N.C. x Comp. x Ramos'!N$66,0)</f>
        <v>0</v>
      </c>
      <c r="O623" s="57">
        <f t="shared" si="54"/>
        <v>0</v>
      </c>
      <c r="Q623" s="137" t="s">
        <v>9</v>
      </c>
    </row>
    <row r="624" spans="1:17" ht="15.95" customHeight="1" x14ac:dyDescent="0.4">
      <c r="A624" s="47">
        <f t="shared" si="52"/>
        <v>1</v>
      </c>
      <c r="B624" s="51" t="s">
        <v>114</v>
      </c>
      <c r="C624" s="96">
        <f t="shared" si="53"/>
        <v>0</v>
      </c>
      <c r="D624" s="48">
        <f>VLOOKUP($Q624&amp;$B624,'PNC Exon. &amp; no Exon.'!$A:$AL,'P.N.C. x Comp. x Ramos'!D$66,0)</f>
        <v>0</v>
      </c>
      <c r="E624" s="48">
        <f>VLOOKUP($Q624&amp;$B624,'PNC Exon. &amp; no Exon.'!$A:$AL,'P.N.C. x Comp. x Ramos'!E$66,0)</f>
        <v>0</v>
      </c>
      <c r="F624" s="48">
        <f>VLOOKUP($Q624&amp;$B624,'PNC Exon. &amp; no Exon.'!$A:$AL,'P.N.C. x Comp. x Ramos'!F$66,0)</f>
        <v>0</v>
      </c>
      <c r="G624" s="48">
        <f>VLOOKUP($Q624&amp;$B624,'PNC Exon. &amp; no Exon.'!$A:$AL,'P.N.C. x Comp. x Ramos'!G$66,0)</f>
        <v>0</v>
      </c>
      <c r="H624" s="48">
        <f>VLOOKUP($Q624&amp;$B624,'PNC Exon. &amp; no Exon.'!$A:$AL,'P.N.C. x Comp. x Ramos'!H$66,0)</f>
        <v>0</v>
      </c>
      <c r="I624" s="48">
        <f>VLOOKUP($Q624&amp;$B624,'PNC Exon. &amp; no Exon.'!$A:$AL,'P.N.C. x Comp. x Ramos'!I$66,0)</f>
        <v>0</v>
      </c>
      <c r="J624" s="48">
        <f>VLOOKUP($Q624&amp;$B624,'PNC Exon. &amp; no Exon.'!$A:$AL,'P.N.C. x Comp. x Ramos'!J$66,0)</f>
        <v>0</v>
      </c>
      <c r="K624" s="48">
        <f>VLOOKUP($Q624&amp;$B624,'PNC Exon. &amp; no Exon.'!$A:$AL,'P.N.C. x Comp. x Ramos'!K$66,0)</f>
        <v>0</v>
      </c>
      <c r="L624" s="48">
        <f>VLOOKUP($Q624&amp;$B624,'PNC Exon. &amp; no Exon.'!$A:$AL,'P.N.C. x Comp. x Ramos'!L$66,0)</f>
        <v>0</v>
      </c>
      <c r="M624" s="48">
        <f>VLOOKUP($Q624&amp;$B624,'PNC Exon. &amp; no Exon.'!$A:$AL,'P.N.C. x Comp. x Ramos'!M$66,0)</f>
        <v>0</v>
      </c>
      <c r="N624" s="48">
        <f>VLOOKUP($Q624&amp;$B624,'PNC Exon. &amp; no Exon.'!$A:$AL,'P.N.C. x Comp. x Ramos'!N$66,0)</f>
        <v>0</v>
      </c>
      <c r="O624" s="57">
        <f t="shared" si="54"/>
        <v>0</v>
      </c>
      <c r="Q624" s="137" t="s">
        <v>9</v>
      </c>
    </row>
    <row r="625" spans="1:17" ht="15.95" customHeight="1" x14ac:dyDescent="0.4">
      <c r="A625" s="47">
        <f t="shared" si="52"/>
        <v>1</v>
      </c>
      <c r="B625" s="51" t="s">
        <v>85</v>
      </c>
      <c r="C625" s="96">
        <f t="shared" si="53"/>
        <v>0</v>
      </c>
      <c r="D625" s="48">
        <f>VLOOKUP($Q625&amp;$B625,'PNC Exon. &amp; no Exon.'!$A:$AL,'P.N.C. x Comp. x Ramos'!D$66,0)</f>
        <v>0</v>
      </c>
      <c r="E625" s="48">
        <f>VLOOKUP($Q625&amp;$B625,'PNC Exon. &amp; no Exon.'!$A:$AL,'P.N.C. x Comp. x Ramos'!E$66,0)</f>
        <v>0</v>
      </c>
      <c r="F625" s="48">
        <f>VLOOKUP($Q625&amp;$B625,'PNC Exon. &amp; no Exon.'!$A:$AL,'P.N.C. x Comp. x Ramos'!F$66,0)</f>
        <v>0</v>
      </c>
      <c r="G625" s="48">
        <f>VLOOKUP($Q625&amp;$B625,'PNC Exon. &amp; no Exon.'!$A:$AL,'P.N.C. x Comp. x Ramos'!G$66,0)</f>
        <v>0</v>
      </c>
      <c r="H625" s="48">
        <f>VLOOKUP($Q625&amp;$B625,'PNC Exon. &amp; no Exon.'!$A:$AL,'P.N.C. x Comp. x Ramos'!H$66,0)</f>
        <v>0</v>
      </c>
      <c r="I625" s="48">
        <f>VLOOKUP($Q625&amp;$B625,'PNC Exon. &amp; no Exon.'!$A:$AL,'P.N.C. x Comp. x Ramos'!I$66,0)</f>
        <v>0</v>
      </c>
      <c r="J625" s="48">
        <f>VLOOKUP($Q625&amp;$B625,'PNC Exon. &amp; no Exon.'!$A:$AL,'P.N.C. x Comp. x Ramos'!J$66,0)</f>
        <v>0</v>
      </c>
      <c r="K625" s="48">
        <f>VLOOKUP($Q625&amp;$B625,'PNC Exon. &amp; no Exon.'!$A:$AL,'P.N.C. x Comp. x Ramos'!K$66,0)</f>
        <v>0</v>
      </c>
      <c r="L625" s="48">
        <f>VLOOKUP($Q625&amp;$B625,'PNC Exon. &amp; no Exon.'!$A:$AL,'P.N.C. x Comp. x Ramos'!L$66,0)</f>
        <v>0</v>
      </c>
      <c r="M625" s="48">
        <f>VLOOKUP($Q625&amp;$B625,'PNC Exon. &amp; no Exon.'!$A:$AL,'P.N.C. x Comp. x Ramos'!M$66,0)</f>
        <v>0</v>
      </c>
      <c r="N625" s="48">
        <f>VLOOKUP($Q625&amp;$B625,'PNC Exon. &amp; no Exon.'!$A:$AL,'P.N.C. x Comp. x Ramos'!N$66,0)</f>
        <v>0</v>
      </c>
      <c r="O625" s="57">
        <f t="shared" si="54"/>
        <v>0</v>
      </c>
      <c r="Q625" s="137" t="s">
        <v>9</v>
      </c>
    </row>
    <row r="626" spans="1:17" ht="15.95" customHeight="1" x14ac:dyDescent="0.4">
      <c r="A626" s="47">
        <f t="shared" si="52"/>
        <v>1</v>
      </c>
      <c r="B626" s="51" t="s">
        <v>115</v>
      </c>
      <c r="C626" s="96">
        <f t="shared" si="53"/>
        <v>0</v>
      </c>
      <c r="D626" s="48">
        <f>VLOOKUP($Q626&amp;$B626,'PNC Exon. &amp; no Exon.'!$A:$AL,'P.N.C. x Comp. x Ramos'!D$66,0)</f>
        <v>0</v>
      </c>
      <c r="E626" s="48">
        <f>VLOOKUP($Q626&amp;$B626,'PNC Exon. &amp; no Exon.'!$A:$AL,'P.N.C. x Comp. x Ramos'!E$66,0)</f>
        <v>0</v>
      </c>
      <c r="F626" s="48">
        <f>VLOOKUP($Q626&amp;$B626,'PNC Exon. &amp; no Exon.'!$A:$AL,'P.N.C. x Comp. x Ramos'!F$66,0)</f>
        <v>0</v>
      </c>
      <c r="G626" s="48">
        <f>VLOOKUP($Q626&amp;$B626,'PNC Exon. &amp; no Exon.'!$A:$AL,'P.N.C. x Comp. x Ramos'!G$66,0)</f>
        <v>0</v>
      </c>
      <c r="H626" s="48">
        <f>VLOOKUP($Q626&amp;$B626,'PNC Exon. &amp; no Exon.'!$A:$AL,'P.N.C. x Comp. x Ramos'!H$66,0)</f>
        <v>0</v>
      </c>
      <c r="I626" s="48">
        <f>VLOOKUP($Q626&amp;$B626,'PNC Exon. &amp; no Exon.'!$A:$AL,'P.N.C. x Comp. x Ramos'!I$66,0)</f>
        <v>0</v>
      </c>
      <c r="J626" s="48">
        <f>VLOOKUP($Q626&amp;$B626,'PNC Exon. &amp; no Exon.'!$A:$AL,'P.N.C. x Comp. x Ramos'!J$66,0)</f>
        <v>0</v>
      </c>
      <c r="K626" s="48">
        <f>VLOOKUP($Q626&amp;$B626,'PNC Exon. &amp; no Exon.'!$A:$AL,'P.N.C. x Comp. x Ramos'!K$66,0)</f>
        <v>0</v>
      </c>
      <c r="L626" s="48">
        <f>VLOOKUP($Q626&amp;$B626,'PNC Exon. &amp; no Exon.'!$A:$AL,'P.N.C. x Comp. x Ramos'!L$66,0)</f>
        <v>0</v>
      </c>
      <c r="M626" s="48">
        <f>VLOOKUP($Q626&amp;$B626,'PNC Exon. &amp; no Exon.'!$A:$AL,'P.N.C. x Comp. x Ramos'!M$66,0)</f>
        <v>0</v>
      </c>
      <c r="N626" s="48">
        <f>VLOOKUP($Q626&amp;$B626,'PNC Exon. &amp; no Exon.'!$A:$AL,'P.N.C. x Comp. x Ramos'!N$66,0)</f>
        <v>0</v>
      </c>
      <c r="O626" s="57">
        <f t="shared" si="54"/>
        <v>0</v>
      </c>
      <c r="Q626" s="137" t="s">
        <v>9</v>
      </c>
    </row>
    <row r="627" spans="1:17" ht="15.95" customHeight="1" x14ac:dyDescent="0.4">
      <c r="A627" s="47">
        <f t="shared" si="52"/>
        <v>1</v>
      </c>
      <c r="B627" s="51" t="s">
        <v>118</v>
      </c>
      <c r="C627" s="96">
        <f t="shared" si="53"/>
        <v>0</v>
      </c>
      <c r="D627" s="48">
        <f>VLOOKUP($Q627&amp;$B627,'PNC Exon. &amp; no Exon.'!$A:$AL,'P.N.C. x Comp. x Ramos'!D$66,0)</f>
        <v>0</v>
      </c>
      <c r="E627" s="48">
        <f>VLOOKUP($Q627&amp;$B627,'PNC Exon. &amp; no Exon.'!$A:$AL,'P.N.C. x Comp. x Ramos'!E$66,0)</f>
        <v>0</v>
      </c>
      <c r="F627" s="48">
        <f>VLOOKUP($Q627&amp;$B627,'PNC Exon. &amp; no Exon.'!$A:$AL,'P.N.C. x Comp. x Ramos'!F$66,0)</f>
        <v>0</v>
      </c>
      <c r="G627" s="48">
        <f>VLOOKUP($Q627&amp;$B627,'PNC Exon. &amp; no Exon.'!$A:$AL,'P.N.C. x Comp. x Ramos'!G$66,0)</f>
        <v>0</v>
      </c>
      <c r="H627" s="48">
        <f>VLOOKUP($Q627&amp;$B627,'PNC Exon. &amp; no Exon.'!$A:$AL,'P.N.C. x Comp. x Ramos'!H$66,0)</f>
        <v>0</v>
      </c>
      <c r="I627" s="48">
        <f>VLOOKUP($Q627&amp;$B627,'PNC Exon. &amp; no Exon.'!$A:$AL,'P.N.C. x Comp. x Ramos'!I$66,0)</f>
        <v>0</v>
      </c>
      <c r="J627" s="48">
        <f>VLOOKUP($Q627&amp;$B627,'PNC Exon. &amp; no Exon.'!$A:$AL,'P.N.C. x Comp. x Ramos'!J$66,0)</f>
        <v>0</v>
      </c>
      <c r="K627" s="48">
        <f>VLOOKUP($Q627&amp;$B627,'PNC Exon. &amp; no Exon.'!$A:$AL,'P.N.C. x Comp. x Ramos'!K$66,0)</f>
        <v>0</v>
      </c>
      <c r="L627" s="48">
        <f>VLOOKUP($Q627&amp;$B627,'PNC Exon. &amp; no Exon.'!$A:$AL,'P.N.C. x Comp. x Ramos'!L$66,0)</f>
        <v>0</v>
      </c>
      <c r="M627" s="48">
        <f>VLOOKUP($Q627&amp;$B627,'PNC Exon. &amp; no Exon.'!$A:$AL,'P.N.C. x Comp. x Ramos'!M$66,0)</f>
        <v>0</v>
      </c>
      <c r="N627" s="48">
        <f>VLOOKUP($Q627&amp;$B627,'PNC Exon. &amp; no Exon.'!$A:$AL,'P.N.C. x Comp. x Ramos'!N$66,0)</f>
        <v>0</v>
      </c>
      <c r="O627" s="57">
        <f t="shared" si="54"/>
        <v>0</v>
      </c>
      <c r="Q627" s="137" t="s">
        <v>9</v>
      </c>
    </row>
    <row r="628" spans="1:17" ht="15.95" customHeight="1" x14ac:dyDescent="0.4">
      <c r="A628" s="47">
        <f t="shared" si="52"/>
        <v>1</v>
      </c>
      <c r="B628" s="51" t="s">
        <v>116</v>
      </c>
      <c r="C628" s="96">
        <f t="shared" si="53"/>
        <v>0</v>
      </c>
      <c r="D628" s="48">
        <f>VLOOKUP($Q628&amp;$B628,'PNC Exon. &amp; no Exon.'!$A:$AL,'P.N.C. x Comp. x Ramos'!D$66,0)</f>
        <v>0</v>
      </c>
      <c r="E628" s="48">
        <f>VLOOKUP($Q628&amp;$B628,'PNC Exon. &amp; no Exon.'!$A:$AL,'P.N.C. x Comp. x Ramos'!E$66,0)</f>
        <v>0</v>
      </c>
      <c r="F628" s="48">
        <f>VLOOKUP($Q628&amp;$B628,'PNC Exon. &amp; no Exon.'!$A:$AL,'P.N.C. x Comp. x Ramos'!F$66,0)</f>
        <v>0</v>
      </c>
      <c r="G628" s="48">
        <f>VLOOKUP($Q628&amp;$B628,'PNC Exon. &amp; no Exon.'!$A:$AL,'P.N.C. x Comp. x Ramos'!G$66,0)</f>
        <v>0</v>
      </c>
      <c r="H628" s="48">
        <f>VLOOKUP($Q628&amp;$B628,'PNC Exon. &amp; no Exon.'!$A:$AL,'P.N.C. x Comp. x Ramos'!H$66,0)</f>
        <v>0</v>
      </c>
      <c r="I628" s="48">
        <f>VLOOKUP($Q628&amp;$B628,'PNC Exon. &amp; no Exon.'!$A:$AL,'P.N.C. x Comp. x Ramos'!I$66,0)</f>
        <v>0</v>
      </c>
      <c r="J628" s="48">
        <f>VLOOKUP($Q628&amp;$B628,'PNC Exon. &amp; no Exon.'!$A:$AL,'P.N.C. x Comp. x Ramos'!J$66,0)</f>
        <v>0</v>
      </c>
      <c r="K628" s="48">
        <f>VLOOKUP($Q628&amp;$B628,'PNC Exon. &amp; no Exon.'!$A:$AL,'P.N.C. x Comp. x Ramos'!K$66,0)</f>
        <v>0</v>
      </c>
      <c r="L628" s="48">
        <f>VLOOKUP($Q628&amp;$B628,'PNC Exon. &amp; no Exon.'!$A:$AL,'P.N.C. x Comp. x Ramos'!L$66,0)</f>
        <v>0</v>
      </c>
      <c r="M628" s="48">
        <f>VLOOKUP($Q628&amp;$B628,'PNC Exon. &amp; no Exon.'!$A:$AL,'P.N.C. x Comp. x Ramos'!M$66,0)</f>
        <v>0</v>
      </c>
      <c r="N628" s="48">
        <f>VLOOKUP($Q628&amp;$B628,'PNC Exon. &amp; no Exon.'!$A:$AL,'P.N.C. x Comp. x Ramos'!N$66,0)</f>
        <v>0</v>
      </c>
      <c r="O628" s="57">
        <f t="shared" si="54"/>
        <v>0</v>
      </c>
      <c r="Q628" s="137" t="s">
        <v>9</v>
      </c>
    </row>
    <row r="629" spans="1:17" ht="15.95" customHeight="1" x14ac:dyDescent="0.4">
      <c r="A629" s="47">
        <f t="shared" si="52"/>
        <v>1</v>
      </c>
      <c r="B629" s="50" t="s">
        <v>119</v>
      </c>
      <c r="C629" s="96">
        <f t="shared" si="53"/>
        <v>0</v>
      </c>
      <c r="D629" s="48">
        <f>VLOOKUP($Q629&amp;$B629,'PNC Exon. &amp; no Exon.'!$A:$AL,'P.N.C. x Comp. x Ramos'!D$66,0)</f>
        <v>0</v>
      </c>
      <c r="E629" s="48">
        <f>VLOOKUP($Q629&amp;$B629,'PNC Exon. &amp; no Exon.'!$A:$AL,'P.N.C. x Comp. x Ramos'!E$66,0)</f>
        <v>0</v>
      </c>
      <c r="F629" s="48">
        <f>VLOOKUP($Q629&amp;$B629,'PNC Exon. &amp; no Exon.'!$A:$AL,'P.N.C. x Comp. x Ramos'!F$66,0)</f>
        <v>0</v>
      </c>
      <c r="G629" s="48">
        <f>VLOOKUP($Q629&amp;$B629,'PNC Exon. &amp; no Exon.'!$A:$AL,'P.N.C. x Comp. x Ramos'!G$66,0)</f>
        <v>0</v>
      </c>
      <c r="H629" s="48">
        <f>VLOOKUP($Q629&amp;$B629,'PNC Exon. &amp; no Exon.'!$A:$AL,'P.N.C. x Comp. x Ramos'!H$66,0)</f>
        <v>0</v>
      </c>
      <c r="I629" s="48">
        <f>VLOOKUP($Q629&amp;$B629,'PNC Exon. &amp; no Exon.'!$A:$AL,'P.N.C. x Comp. x Ramos'!I$66,0)</f>
        <v>0</v>
      </c>
      <c r="J629" s="48">
        <f>VLOOKUP($Q629&amp;$B629,'PNC Exon. &amp; no Exon.'!$A:$AL,'P.N.C. x Comp. x Ramos'!J$66,0)</f>
        <v>0</v>
      </c>
      <c r="K629" s="48">
        <f>VLOOKUP($Q629&amp;$B629,'PNC Exon. &amp; no Exon.'!$A:$AL,'P.N.C. x Comp. x Ramos'!K$66,0)</f>
        <v>0</v>
      </c>
      <c r="L629" s="48">
        <f>VLOOKUP($Q629&amp;$B629,'PNC Exon. &amp; no Exon.'!$A:$AL,'P.N.C. x Comp. x Ramos'!L$66,0)</f>
        <v>0</v>
      </c>
      <c r="M629" s="48">
        <f>VLOOKUP($Q629&amp;$B629,'PNC Exon. &amp; no Exon.'!$A:$AL,'P.N.C. x Comp. x Ramos'!M$66,0)</f>
        <v>0</v>
      </c>
      <c r="N629" s="48">
        <f>VLOOKUP($Q629&amp;$B629,'PNC Exon. &amp; no Exon.'!$A:$AL,'P.N.C. x Comp. x Ramos'!N$66,0)</f>
        <v>0</v>
      </c>
      <c r="O629" s="57">
        <f t="shared" si="54"/>
        <v>0</v>
      </c>
      <c r="Q629" s="137" t="s">
        <v>9</v>
      </c>
    </row>
    <row r="630" spans="1:17" ht="15.95" customHeight="1" x14ac:dyDescent="0.4">
      <c r="A630" s="47">
        <f t="shared" si="52"/>
        <v>1</v>
      </c>
      <c r="B630" s="51" t="s">
        <v>80</v>
      </c>
      <c r="C630" s="96">
        <f t="shared" si="53"/>
        <v>0</v>
      </c>
      <c r="D630" s="48">
        <f>VLOOKUP($Q630&amp;$B630,'PNC Exon. &amp; no Exon.'!$A:$AL,'P.N.C. x Comp. x Ramos'!D$66,0)</f>
        <v>0</v>
      </c>
      <c r="E630" s="48">
        <f>VLOOKUP($Q630&amp;$B630,'PNC Exon. &amp; no Exon.'!$A:$AL,'P.N.C. x Comp. x Ramos'!E$66,0)</f>
        <v>0</v>
      </c>
      <c r="F630" s="48">
        <f>VLOOKUP($Q630&amp;$B630,'PNC Exon. &amp; no Exon.'!$A:$AL,'P.N.C. x Comp. x Ramos'!F$66,0)</f>
        <v>0</v>
      </c>
      <c r="G630" s="48">
        <f>VLOOKUP($Q630&amp;$B630,'PNC Exon. &amp; no Exon.'!$A:$AL,'P.N.C. x Comp. x Ramos'!G$66,0)</f>
        <v>0</v>
      </c>
      <c r="H630" s="48">
        <f>VLOOKUP($Q630&amp;$B630,'PNC Exon. &amp; no Exon.'!$A:$AL,'P.N.C. x Comp. x Ramos'!H$66,0)</f>
        <v>0</v>
      </c>
      <c r="I630" s="48">
        <f>VLOOKUP($Q630&amp;$B630,'PNC Exon. &amp; no Exon.'!$A:$AL,'P.N.C. x Comp. x Ramos'!I$66,0)</f>
        <v>0</v>
      </c>
      <c r="J630" s="48">
        <f>VLOOKUP($Q630&amp;$B630,'PNC Exon. &amp; no Exon.'!$A:$AL,'P.N.C. x Comp. x Ramos'!J$66,0)</f>
        <v>0</v>
      </c>
      <c r="K630" s="48">
        <f>VLOOKUP($Q630&amp;$B630,'PNC Exon. &amp; no Exon.'!$A:$AL,'P.N.C. x Comp. x Ramos'!K$66,0)</f>
        <v>0</v>
      </c>
      <c r="L630" s="48">
        <f>VLOOKUP($Q630&amp;$B630,'PNC Exon. &amp; no Exon.'!$A:$AL,'P.N.C. x Comp. x Ramos'!L$66,0)</f>
        <v>0</v>
      </c>
      <c r="M630" s="48">
        <f>VLOOKUP($Q630&amp;$B630,'PNC Exon. &amp; no Exon.'!$A:$AL,'P.N.C. x Comp. x Ramos'!M$66,0)</f>
        <v>0</v>
      </c>
      <c r="N630" s="48">
        <f>VLOOKUP($Q630&amp;$B630,'PNC Exon. &amp; no Exon.'!$A:$AL,'P.N.C. x Comp. x Ramos'!N$66,0)</f>
        <v>0</v>
      </c>
      <c r="O630" s="57">
        <f t="shared" si="54"/>
        <v>0</v>
      </c>
      <c r="Q630" s="137" t="s">
        <v>9</v>
      </c>
    </row>
    <row r="631" spans="1:17" ht="15.95" customHeight="1" x14ac:dyDescent="0.4">
      <c r="A631" s="47">
        <f t="shared" si="52"/>
        <v>1</v>
      </c>
      <c r="B631" s="51" t="s">
        <v>120</v>
      </c>
      <c r="C631" s="96">
        <f t="shared" si="53"/>
        <v>0</v>
      </c>
      <c r="D631" s="48">
        <f>VLOOKUP($Q631&amp;$B631,'PNC Exon. &amp; no Exon.'!$A:$AL,'P.N.C. x Comp. x Ramos'!D$66,0)</f>
        <v>0</v>
      </c>
      <c r="E631" s="48">
        <f>VLOOKUP($Q631&amp;$B631,'PNC Exon. &amp; no Exon.'!$A:$AL,'P.N.C. x Comp. x Ramos'!E$66,0)</f>
        <v>0</v>
      </c>
      <c r="F631" s="48">
        <f>VLOOKUP($Q631&amp;$B631,'PNC Exon. &amp; no Exon.'!$A:$AL,'P.N.C. x Comp. x Ramos'!F$66,0)</f>
        <v>0</v>
      </c>
      <c r="G631" s="48">
        <f>VLOOKUP($Q631&amp;$B631,'PNC Exon. &amp; no Exon.'!$A:$AL,'P.N.C. x Comp. x Ramos'!G$66,0)</f>
        <v>0</v>
      </c>
      <c r="H631" s="48">
        <f>VLOOKUP($Q631&amp;$B631,'PNC Exon. &amp; no Exon.'!$A:$AL,'P.N.C. x Comp. x Ramos'!H$66,0)</f>
        <v>0</v>
      </c>
      <c r="I631" s="48">
        <f>VLOOKUP($Q631&amp;$B631,'PNC Exon. &amp; no Exon.'!$A:$AL,'P.N.C. x Comp. x Ramos'!I$66,0)</f>
        <v>0</v>
      </c>
      <c r="J631" s="48">
        <f>VLOOKUP($Q631&amp;$B631,'PNC Exon. &amp; no Exon.'!$A:$AL,'P.N.C. x Comp. x Ramos'!J$66,0)</f>
        <v>0</v>
      </c>
      <c r="K631" s="48">
        <f>VLOOKUP($Q631&amp;$B631,'PNC Exon. &amp; no Exon.'!$A:$AL,'P.N.C. x Comp. x Ramos'!K$66,0)</f>
        <v>0</v>
      </c>
      <c r="L631" s="48">
        <f>VLOOKUP($Q631&amp;$B631,'PNC Exon. &amp; no Exon.'!$A:$AL,'P.N.C. x Comp. x Ramos'!L$66,0)</f>
        <v>0</v>
      </c>
      <c r="M631" s="48">
        <f>VLOOKUP($Q631&amp;$B631,'PNC Exon. &amp; no Exon.'!$A:$AL,'P.N.C. x Comp. x Ramos'!M$66,0)</f>
        <v>0</v>
      </c>
      <c r="N631" s="48">
        <f>VLOOKUP($Q631&amp;$B631,'PNC Exon. &amp; no Exon.'!$A:$AL,'P.N.C. x Comp. x Ramos'!N$66,0)</f>
        <v>0</v>
      </c>
      <c r="O631" s="57">
        <f t="shared" si="54"/>
        <v>0</v>
      </c>
      <c r="Q631" s="137" t="s">
        <v>9</v>
      </c>
    </row>
    <row r="632" spans="1:17" ht="15.95" customHeight="1" x14ac:dyDescent="0.4">
      <c r="A632" s="47">
        <f t="shared" si="52"/>
        <v>1</v>
      </c>
      <c r="B632" s="51" t="s">
        <v>121</v>
      </c>
      <c r="C632" s="96">
        <f t="shared" si="53"/>
        <v>0</v>
      </c>
      <c r="D632" s="48">
        <f>VLOOKUP($Q632&amp;$B632,'PNC Exon. &amp; no Exon.'!$A:$AL,'P.N.C. x Comp. x Ramos'!D$66,0)</f>
        <v>0</v>
      </c>
      <c r="E632" s="48">
        <f>VLOOKUP($Q632&amp;$B632,'PNC Exon. &amp; no Exon.'!$A:$AL,'P.N.C. x Comp. x Ramos'!E$66,0)</f>
        <v>0</v>
      </c>
      <c r="F632" s="48">
        <f>VLOOKUP($Q632&amp;$B632,'PNC Exon. &amp; no Exon.'!$A:$AL,'P.N.C. x Comp. x Ramos'!F$66,0)</f>
        <v>0</v>
      </c>
      <c r="G632" s="48">
        <f>VLOOKUP($Q632&amp;$B632,'PNC Exon. &amp; no Exon.'!$A:$AL,'P.N.C. x Comp. x Ramos'!G$66,0)</f>
        <v>0</v>
      </c>
      <c r="H632" s="48">
        <f>VLOOKUP($Q632&amp;$B632,'PNC Exon. &amp; no Exon.'!$A:$AL,'P.N.C. x Comp. x Ramos'!H$66,0)</f>
        <v>0</v>
      </c>
      <c r="I632" s="48">
        <f>VLOOKUP($Q632&amp;$B632,'PNC Exon. &amp; no Exon.'!$A:$AL,'P.N.C. x Comp. x Ramos'!I$66,0)</f>
        <v>0</v>
      </c>
      <c r="J632" s="48">
        <f>VLOOKUP($Q632&amp;$B632,'PNC Exon. &amp; no Exon.'!$A:$AL,'P.N.C. x Comp. x Ramos'!J$66,0)</f>
        <v>0</v>
      </c>
      <c r="K632" s="48">
        <f>VLOOKUP($Q632&amp;$B632,'PNC Exon. &amp; no Exon.'!$A:$AL,'P.N.C. x Comp. x Ramos'!K$66,0)</f>
        <v>0</v>
      </c>
      <c r="L632" s="48">
        <f>VLOOKUP($Q632&amp;$B632,'PNC Exon. &amp; no Exon.'!$A:$AL,'P.N.C. x Comp. x Ramos'!L$66,0)</f>
        <v>0</v>
      </c>
      <c r="M632" s="48">
        <f>VLOOKUP($Q632&amp;$B632,'PNC Exon. &amp; no Exon.'!$A:$AL,'P.N.C. x Comp. x Ramos'!M$66,0)</f>
        <v>0</v>
      </c>
      <c r="N632" s="48">
        <f>VLOOKUP($Q632&amp;$B632,'PNC Exon. &amp; no Exon.'!$A:$AL,'P.N.C. x Comp. x Ramos'!N$66,0)</f>
        <v>0</v>
      </c>
      <c r="O632" s="57">
        <f t="shared" si="54"/>
        <v>0</v>
      </c>
      <c r="Q632" s="137" t="s">
        <v>9</v>
      </c>
    </row>
    <row r="633" spans="1:17" ht="15.95" customHeight="1" x14ac:dyDescent="0.4">
      <c r="A633" s="47">
        <f t="shared" si="52"/>
        <v>1</v>
      </c>
      <c r="B633" s="50" t="s">
        <v>123</v>
      </c>
      <c r="C633" s="96">
        <f t="shared" si="53"/>
        <v>0</v>
      </c>
      <c r="D633" s="48">
        <f>VLOOKUP($Q633&amp;$B633,'PNC Exon. &amp; no Exon.'!$A:$AL,'P.N.C. x Comp. x Ramos'!D$66,0)</f>
        <v>0</v>
      </c>
      <c r="E633" s="48">
        <f>VLOOKUP($Q633&amp;$B633,'PNC Exon. &amp; no Exon.'!$A:$AL,'P.N.C. x Comp. x Ramos'!E$66,0)</f>
        <v>0</v>
      </c>
      <c r="F633" s="48">
        <f>VLOOKUP($Q633&amp;$B633,'PNC Exon. &amp; no Exon.'!$A:$AL,'P.N.C. x Comp. x Ramos'!F$66,0)</f>
        <v>0</v>
      </c>
      <c r="G633" s="48">
        <f>VLOOKUP($Q633&amp;$B633,'PNC Exon. &amp; no Exon.'!$A:$AL,'P.N.C. x Comp. x Ramos'!G$66,0)</f>
        <v>0</v>
      </c>
      <c r="H633" s="48">
        <f>VLOOKUP($Q633&amp;$B633,'PNC Exon. &amp; no Exon.'!$A:$AL,'P.N.C. x Comp. x Ramos'!H$66,0)</f>
        <v>0</v>
      </c>
      <c r="I633" s="48">
        <f>VLOOKUP($Q633&amp;$B633,'PNC Exon. &amp; no Exon.'!$A:$AL,'P.N.C. x Comp. x Ramos'!I$66,0)</f>
        <v>0</v>
      </c>
      <c r="J633" s="48">
        <f>VLOOKUP($Q633&amp;$B633,'PNC Exon. &amp; no Exon.'!$A:$AL,'P.N.C. x Comp. x Ramos'!J$66,0)</f>
        <v>0</v>
      </c>
      <c r="K633" s="48">
        <f>VLOOKUP($Q633&amp;$B633,'PNC Exon. &amp; no Exon.'!$A:$AL,'P.N.C. x Comp. x Ramos'!K$66,0)</f>
        <v>0</v>
      </c>
      <c r="L633" s="48">
        <f>VLOOKUP($Q633&amp;$B633,'PNC Exon. &amp; no Exon.'!$A:$AL,'P.N.C. x Comp. x Ramos'!L$66,0)</f>
        <v>0</v>
      </c>
      <c r="M633" s="48">
        <f>VLOOKUP($Q633&amp;$B633,'PNC Exon. &amp; no Exon.'!$A:$AL,'P.N.C. x Comp. x Ramos'!M$66,0)</f>
        <v>0</v>
      </c>
      <c r="N633" s="48">
        <f>VLOOKUP($Q633&amp;$B633,'PNC Exon. &amp; no Exon.'!$A:$AL,'P.N.C. x Comp. x Ramos'!N$66,0)</f>
        <v>0</v>
      </c>
      <c r="O633" s="57">
        <f t="shared" si="54"/>
        <v>0</v>
      </c>
      <c r="Q633" s="137" t="s">
        <v>9</v>
      </c>
    </row>
    <row r="634" spans="1:17" ht="15.95" customHeight="1" x14ac:dyDescent="0.4">
      <c r="A634" s="47">
        <f t="shared" si="52"/>
        <v>1</v>
      </c>
      <c r="B634" s="51" t="s">
        <v>78</v>
      </c>
      <c r="C634" s="96">
        <f t="shared" si="53"/>
        <v>0</v>
      </c>
      <c r="D634" s="48">
        <f>VLOOKUP($Q634&amp;$B634,'PNC Exon. &amp; no Exon.'!$A:$AL,'P.N.C. x Comp. x Ramos'!D$66,0)</f>
        <v>0</v>
      </c>
      <c r="E634" s="48">
        <f>VLOOKUP($Q634&amp;$B634,'PNC Exon. &amp; no Exon.'!$A:$AL,'P.N.C. x Comp. x Ramos'!E$66,0)</f>
        <v>0</v>
      </c>
      <c r="F634" s="48">
        <f>VLOOKUP($Q634&amp;$B634,'PNC Exon. &amp; no Exon.'!$A:$AL,'P.N.C. x Comp. x Ramos'!F$66,0)</f>
        <v>0</v>
      </c>
      <c r="G634" s="48">
        <f>VLOOKUP($Q634&amp;$B634,'PNC Exon. &amp; no Exon.'!$A:$AL,'P.N.C. x Comp. x Ramos'!G$66,0)</f>
        <v>0</v>
      </c>
      <c r="H634" s="48">
        <f>VLOOKUP($Q634&amp;$B634,'PNC Exon. &amp; no Exon.'!$A:$AL,'P.N.C. x Comp. x Ramos'!H$66,0)</f>
        <v>0</v>
      </c>
      <c r="I634" s="48">
        <f>VLOOKUP($Q634&amp;$B634,'PNC Exon. &amp; no Exon.'!$A:$AL,'P.N.C. x Comp. x Ramos'!I$66,0)</f>
        <v>0</v>
      </c>
      <c r="J634" s="48">
        <f>VLOOKUP($Q634&amp;$B634,'PNC Exon. &amp; no Exon.'!$A:$AL,'P.N.C. x Comp. x Ramos'!J$66,0)</f>
        <v>0</v>
      </c>
      <c r="K634" s="48">
        <f>VLOOKUP($Q634&amp;$B634,'PNC Exon. &amp; no Exon.'!$A:$AL,'P.N.C. x Comp. x Ramos'!K$66,0)</f>
        <v>0</v>
      </c>
      <c r="L634" s="48">
        <f>VLOOKUP($Q634&amp;$B634,'PNC Exon. &amp; no Exon.'!$A:$AL,'P.N.C. x Comp. x Ramos'!L$66,0)</f>
        <v>0</v>
      </c>
      <c r="M634" s="48">
        <f>VLOOKUP($Q634&amp;$B634,'PNC Exon. &amp; no Exon.'!$A:$AL,'P.N.C. x Comp. x Ramos'!M$66,0)</f>
        <v>0</v>
      </c>
      <c r="N634" s="48">
        <f>VLOOKUP($Q634&amp;$B634,'PNC Exon. &amp; no Exon.'!$A:$AL,'P.N.C. x Comp. x Ramos'!N$66,0)</f>
        <v>0</v>
      </c>
      <c r="O634" s="57">
        <f t="shared" si="54"/>
        <v>0</v>
      </c>
      <c r="Q634" s="137" t="s">
        <v>9</v>
      </c>
    </row>
    <row r="635" spans="1:17" ht="15.95" customHeight="1" x14ac:dyDescent="0.4">
      <c r="A635" s="47">
        <f t="shared" si="52"/>
        <v>1</v>
      </c>
      <c r="B635" s="51" t="s">
        <v>87</v>
      </c>
      <c r="C635" s="96">
        <f t="shared" si="53"/>
        <v>0</v>
      </c>
      <c r="D635" s="48">
        <f>VLOOKUP($Q635&amp;$B635,'PNC Exon. &amp; no Exon.'!$A:$AL,'P.N.C. x Comp. x Ramos'!D$66,0)</f>
        <v>0</v>
      </c>
      <c r="E635" s="48">
        <f>VLOOKUP($Q635&amp;$B635,'PNC Exon. &amp; no Exon.'!$A:$AL,'P.N.C. x Comp. x Ramos'!E$66,0)</f>
        <v>0</v>
      </c>
      <c r="F635" s="48">
        <f>VLOOKUP($Q635&amp;$B635,'PNC Exon. &amp; no Exon.'!$A:$AL,'P.N.C. x Comp. x Ramos'!F$66,0)</f>
        <v>0</v>
      </c>
      <c r="G635" s="48">
        <f>VLOOKUP($Q635&amp;$B635,'PNC Exon. &amp; no Exon.'!$A:$AL,'P.N.C. x Comp. x Ramos'!G$66,0)</f>
        <v>0</v>
      </c>
      <c r="H635" s="48">
        <f>VLOOKUP($Q635&amp;$B635,'PNC Exon. &amp; no Exon.'!$A:$AL,'P.N.C. x Comp. x Ramos'!H$66,0)</f>
        <v>0</v>
      </c>
      <c r="I635" s="48">
        <f>VLOOKUP($Q635&amp;$B635,'PNC Exon. &amp; no Exon.'!$A:$AL,'P.N.C. x Comp. x Ramos'!I$66,0)</f>
        <v>0</v>
      </c>
      <c r="J635" s="48">
        <f>VLOOKUP($Q635&amp;$B635,'PNC Exon. &amp; no Exon.'!$A:$AL,'P.N.C. x Comp. x Ramos'!J$66,0)</f>
        <v>0</v>
      </c>
      <c r="K635" s="48">
        <f>VLOOKUP($Q635&amp;$B635,'PNC Exon. &amp; no Exon.'!$A:$AL,'P.N.C. x Comp. x Ramos'!K$66,0)</f>
        <v>0</v>
      </c>
      <c r="L635" s="48">
        <f>VLOOKUP($Q635&amp;$B635,'PNC Exon. &amp; no Exon.'!$A:$AL,'P.N.C. x Comp. x Ramos'!L$66,0)</f>
        <v>0</v>
      </c>
      <c r="M635" s="48">
        <f>VLOOKUP($Q635&amp;$B635,'PNC Exon. &amp; no Exon.'!$A:$AL,'P.N.C. x Comp. x Ramos'!M$66,0)</f>
        <v>0</v>
      </c>
      <c r="N635" s="48">
        <f>VLOOKUP($Q635&amp;$B635,'PNC Exon. &amp; no Exon.'!$A:$AL,'P.N.C. x Comp. x Ramos'!N$66,0)</f>
        <v>0</v>
      </c>
      <c r="O635" s="57">
        <f t="shared" si="54"/>
        <v>0</v>
      </c>
      <c r="Q635" s="137" t="s">
        <v>9</v>
      </c>
    </row>
    <row r="636" spans="1:17" ht="15.95" customHeight="1" x14ac:dyDescent="0.4">
      <c r="A636" s="47">
        <f t="shared" si="52"/>
        <v>1</v>
      </c>
      <c r="B636" s="51" t="s">
        <v>122</v>
      </c>
      <c r="C636" s="96">
        <f t="shared" si="53"/>
        <v>0</v>
      </c>
      <c r="D636" s="48">
        <f>VLOOKUP($Q636&amp;$B636,'PNC Exon. &amp; no Exon.'!$A:$AL,'P.N.C. x Comp. x Ramos'!D$66,0)</f>
        <v>0</v>
      </c>
      <c r="E636" s="48">
        <f>VLOOKUP($Q636&amp;$B636,'PNC Exon. &amp; no Exon.'!$A:$AL,'P.N.C. x Comp. x Ramos'!E$66,0)</f>
        <v>0</v>
      </c>
      <c r="F636" s="48">
        <f>VLOOKUP($Q636&amp;$B636,'PNC Exon. &amp; no Exon.'!$A:$AL,'P.N.C. x Comp. x Ramos'!F$66,0)</f>
        <v>0</v>
      </c>
      <c r="G636" s="48">
        <f>VLOOKUP($Q636&amp;$B636,'PNC Exon. &amp; no Exon.'!$A:$AL,'P.N.C. x Comp. x Ramos'!G$66,0)</f>
        <v>0</v>
      </c>
      <c r="H636" s="48">
        <f>VLOOKUP($Q636&amp;$B636,'PNC Exon. &amp; no Exon.'!$A:$AL,'P.N.C. x Comp. x Ramos'!H$66,0)</f>
        <v>0</v>
      </c>
      <c r="I636" s="48">
        <f>VLOOKUP($Q636&amp;$B636,'PNC Exon. &amp; no Exon.'!$A:$AL,'P.N.C. x Comp. x Ramos'!I$66,0)</f>
        <v>0</v>
      </c>
      <c r="J636" s="48">
        <f>VLOOKUP($Q636&amp;$B636,'PNC Exon. &amp; no Exon.'!$A:$AL,'P.N.C. x Comp. x Ramos'!J$66,0)</f>
        <v>0</v>
      </c>
      <c r="K636" s="48">
        <f>VLOOKUP($Q636&amp;$B636,'PNC Exon. &amp; no Exon.'!$A:$AL,'P.N.C. x Comp. x Ramos'!K$66,0)</f>
        <v>0</v>
      </c>
      <c r="L636" s="48">
        <f>VLOOKUP($Q636&amp;$B636,'PNC Exon. &amp; no Exon.'!$A:$AL,'P.N.C. x Comp. x Ramos'!L$66,0)</f>
        <v>0</v>
      </c>
      <c r="M636" s="48">
        <f>VLOOKUP($Q636&amp;$B636,'PNC Exon. &amp; no Exon.'!$A:$AL,'P.N.C. x Comp. x Ramos'!M$66,0)</f>
        <v>0</v>
      </c>
      <c r="N636" s="48">
        <f>VLOOKUP($Q636&amp;$B636,'PNC Exon. &amp; no Exon.'!$A:$AL,'P.N.C. x Comp. x Ramos'!N$66,0)</f>
        <v>0</v>
      </c>
      <c r="O636" s="57">
        <f t="shared" si="54"/>
        <v>0</v>
      </c>
      <c r="Q636" s="137" t="s">
        <v>9</v>
      </c>
    </row>
    <row r="637" spans="1:17" ht="15.95" customHeight="1" x14ac:dyDescent="0.4">
      <c r="A637" s="47">
        <f t="shared" si="52"/>
        <v>1</v>
      </c>
      <c r="B637" s="51" t="s">
        <v>124</v>
      </c>
      <c r="C637" s="96">
        <f t="shared" si="53"/>
        <v>0</v>
      </c>
      <c r="D637" s="48">
        <f>VLOOKUP($Q637&amp;$B637,'PNC Exon. &amp; no Exon.'!$A:$AL,'P.N.C. x Comp. x Ramos'!D$66,0)</f>
        <v>0</v>
      </c>
      <c r="E637" s="48">
        <f>VLOOKUP($Q637&amp;$B637,'PNC Exon. &amp; no Exon.'!$A:$AL,'P.N.C. x Comp. x Ramos'!E$66,0)</f>
        <v>0</v>
      </c>
      <c r="F637" s="48">
        <f>VLOOKUP($Q637&amp;$B637,'PNC Exon. &amp; no Exon.'!$A:$AL,'P.N.C. x Comp. x Ramos'!F$66,0)</f>
        <v>0</v>
      </c>
      <c r="G637" s="48">
        <f>VLOOKUP($Q637&amp;$B637,'PNC Exon. &amp; no Exon.'!$A:$AL,'P.N.C. x Comp. x Ramos'!G$66,0)</f>
        <v>0</v>
      </c>
      <c r="H637" s="48">
        <f>VLOOKUP($Q637&amp;$B637,'PNC Exon. &amp; no Exon.'!$A:$AL,'P.N.C. x Comp. x Ramos'!H$66,0)</f>
        <v>0</v>
      </c>
      <c r="I637" s="48">
        <f>VLOOKUP($Q637&amp;$B637,'PNC Exon. &amp; no Exon.'!$A:$AL,'P.N.C. x Comp. x Ramos'!I$66,0)</f>
        <v>0</v>
      </c>
      <c r="J637" s="48">
        <f>VLOOKUP($Q637&amp;$B637,'PNC Exon. &amp; no Exon.'!$A:$AL,'P.N.C. x Comp. x Ramos'!J$66,0)</f>
        <v>0</v>
      </c>
      <c r="K637" s="48">
        <f>VLOOKUP($Q637&amp;$B637,'PNC Exon. &amp; no Exon.'!$A:$AL,'P.N.C. x Comp. x Ramos'!K$66,0)</f>
        <v>0</v>
      </c>
      <c r="L637" s="48">
        <f>VLOOKUP($Q637&amp;$B637,'PNC Exon. &amp; no Exon.'!$A:$AL,'P.N.C. x Comp. x Ramos'!L$66,0)</f>
        <v>0</v>
      </c>
      <c r="M637" s="48">
        <f>VLOOKUP($Q637&amp;$B637,'PNC Exon. &amp; no Exon.'!$A:$AL,'P.N.C. x Comp. x Ramos'!M$66,0)</f>
        <v>0</v>
      </c>
      <c r="N637" s="48">
        <f>VLOOKUP($Q637&amp;$B637,'PNC Exon. &amp; no Exon.'!$A:$AL,'P.N.C. x Comp. x Ramos'!N$66,0)</f>
        <v>0</v>
      </c>
      <c r="O637" s="57">
        <f t="shared" si="54"/>
        <v>0</v>
      </c>
      <c r="Q637" s="137" t="s">
        <v>9</v>
      </c>
    </row>
    <row r="638" spans="1:17" ht="15.95" customHeight="1" x14ac:dyDescent="0.4">
      <c r="A638" s="47">
        <f t="shared" si="52"/>
        <v>1</v>
      </c>
      <c r="B638" s="51" t="s">
        <v>125</v>
      </c>
      <c r="C638" s="96">
        <f t="shared" si="53"/>
        <v>0</v>
      </c>
      <c r="D638" s="48">
        <f>VLOOKUP($Q638&amp;$B638,'PNC Exon. &amp; no Exon.'!$A:$AL,'P.N.C. x Comp. x Ramos'!D$66,0)</f>
        <v>0</v>
      </c>
      <c r="E638" s="48">
        <f>VLOOKUP($Q638&amp;$B638,'PNC Exon. &amp; no Exon.'!$A:$AL,'P.N.C. x Comp. x Ramos'!E$66,0)</f>
        <v>0</v>
      </c>
      <c r="F638" s="48">
        <f>VLOOKUP($Q638&amp;$B638,'PNC Exon. &amp; no Exon.'!$A:$AL,'P.N.C. x Comp. x Ramos'!F$66,0)</f>
        <v>0</v>
      </c>
      <c r="G638" s="48">
        <f>VLOOKUP($Q638&amp;$B638,'PNC Exon. &amp; no Exon.'!$A:$AL,'P.N.C. x Comp. x Ramos'!G$66,0)</f>
        <v>0</v>
      </c>
      <c r="H638" s="48">
        <f>VLOOKUP($Q638&amp;$B638,'PNC Exon. &amp; no Exon.'!$A:$AL,'P.N.C. x Comp. x Ramos'!H$66,0)</f>
        <v>0</v>
      </c>
      <c r="I638" s="48">
        <f>VLOOKUP($Q638&amp;$B638,'PNC Exon. &amp; no Exon.'!$A:$AL,'P.N.C. x Comp. x Ramos'!I$66,0)</f>
        <v>0</v>
      </c>
      <c r="J638" s="48">
        <f>VLOOKUP($Q638&amp;$B638,'PNC Exon. &amp; no Exon.'!$A:$AL,'P.N.C. x Comp. x Ramos'!J$66,0)</f>
        <v>0</v>
      </c>
      <c r="K638" s="48">
        <f>VLOOKUP($Q638&amp;$B638,'PNC Exon. &amp; no Exon.'!$A:$AL,'P.N.C. x Comp. x Ramos'!K$66,0)</f>
        <v>0</v>
      </c>
      <c r="L638" s="48">
        <f>VLOOKUP($Q638&amp;$B638,'PNC Exon. &amp; no Exon.'!$A:$AL,'P.N.C. x Comp. x Ramos'!L$66,0)</f>
        <v>0</v>
      </c>
      <c r="M638" s="48">
        <f>VLOOKUP($Q638&amp;$B638,'PNC Exon. &amp; no Exon.'!$A:$AL,'P.N.C. x Comp. x Ramos'!M$66,0)</f>
        <v>0</v>
      </c>
      <c r="N638" s="48">
        <f>VLOOKUP($Q638&amp;$B638,'PNC Exon. &amp; no Exon.'!$A:$AL,'P.N.C. x Comp. x Ramos'!N$66,0)</f>
        <v>0</v>
      </c>
      <c r="O638" s="57">
        <f t="shared" si="54"/>
        <v>0</v>
      </c>
      <c r="Q638" s="137" t="s">
        <v>9</v>
      </c>
    </row>
    <row r="639" spans="1:17" ht="15.95" customHeight="1" x14ac:dyDescent="0.4">
      <c r="A639" s="47">
        <f t="shared" si="52"/>
        <v>1</v>
      </c>
      <c r="B639" s="51" t="s">
        <v>126</v>
      </c>
      <c r="C639" s="96">
        <f t="shared" si="53"/>
        <v>0</v>
      </c>
      <c r="D639" s="48">
        <f>VLOOKUP($Q639&amp;$B639,'PNC Exon. &amp; no Exon.'!$A:$AL,'P.N.C. x Comp. x Ramos'!D$66,0)</f>
        <v>0</v>
      </c>
      <c r="E639" s="48">
        <f>VLOOKUP($Q639&amp;$B639,'PNC Exon. &amp; no Exon.'!$A:$AL,'P.N.C. x Comp. x Ramos'!E$66,0)</f>
        <v>0</v>
      </c>
      <c r="F639" s="48">
        <f>VLOOKUP($Q639&amp;$B639,'PNC Exon. &amp; no Exon.'!$A:$AL,'P.N.C. x Comp. x Ramos'!F$66,0)</f>
        <v>0</v>
      </c>
      <c r="G639" s="48">
        <f>VLOOKUP($Q639&amp;$B639,'PNC Exon. &amp; no Exon.'!$A:$AL,'P.N.C. x Comp. x Ramos'!G$66,0)</f>
        <v>0</v>
      </c>
      <c r="H639" s="48">
        <f>VLOOKUP($Q639&amp;$B639,'PNC Exon. &amp; no Exon.'!$A:$AL,'P.N.C. x Comp. x Ramos'!H$66,0)</f>
        <v>0</v>
      </c>
      <c r="I639" s="48">
        <f>VLOOKUP($Q639&amp;$B639,'PNC Exon. &amp; no Exon.'!$A:$AL,'P.N.C. x Comp. x Ramos'!I$66,0)</f>
        <v>0</v>
      </c>
      <c r="J639" s="48">
        <f>VLOOKUP($Q639&amp;$B639,'PNC Exon. &amp; no Exon.'!$A:$AL,'P.N.C. x Comp. x Ramos'!J$66,0)</f>
        <v>0</v>
      </c>
      <c r="K639" s="48">
        <f>VLOOKUP($Q639&amp;$B639,'PNC Exon. &amp; no Exon.'!$A:$AL,'P.N.C. x Comp. x Ramos'!K$66,0)</f>
        <v>0</v>
      </c>
      <c r="L639" s="48">
        <f>VLOOKUP($Q639&amp;$B639,'PNC Exon. &amp; no Exon.'!$A:$AL,'P.N.C. x Comp. x Ramos'!L$66,0)</f>
        <v>0</v>
      </c>
      <c r="M639" s="48">
        <f>VLOOKUP($Q639&amp;$B639,'PNC Exon. &amp; no Exon.'!$A:$AL,'P.N.C. x Comp. x Ramos'!M$66,0)</f>
        <v>0</v>
      </c>
      <c r="N639" s="48">
        <f>VLOOKUP($Q639&amp;$B639,'PNC Exon. &amp; no Exon.'!$A:$AL,'P.N.C. x Comp. x Ramos'!N$66,0)</f>
        <v>0</v>
      </c>
      <c r="O639" s="57">
        <f t="shared" si="54"/>
        <v>0</v>
      </c>
      <c r="Q639" s="137" t="s">
        <v>9</v>
      </c>
    </row>
    <row r="640" spans="1:17" ht="15.95" customHeight="1" x14ac:dyDescent="0.4">
      <c r="A640" s="47">
        <f t="shared" si="52"/>
        <v>1</v>
      </c>
      <c r="B640" s="51" t="s">
        <v>117</v>
      </c>
      <c r="C640" s="96">
        <f t="shared" si="53"/>
        <v>0</v>
      </c>
      <c r="D640" s="48">
        <f>VLOOKUP($Q640&amp;$B640,'PNC Exon. &amp; no Exon.'!$A:$AL,'P.N.C. x Comp. x Ramos'!D$66,0)</f>
        <v>0</v>
      </c>
      <c r="E640" s="48">
        <f>VLOOKUP($Q640&amp;$B640,'PNC Exon. &amp; no Exon.'!$A:$AL,'P.N.C. x Comp. x Ramos'!E$66,0)</f>
        <v>0</v>
      </c>
      <c r="F640" s="48">
        <f>VLOOKUP($Q640&amp;$B640,'PNC Exon. &amp; no Exon.'!$A:$AL,'P.N.C. x Comp. x Ramos'!F$66,0)</f>
        <v>0</v>
      </c>
      <c r="G640" s="48">
        <f>VLOOKUP($Q640&amp;$B640,'PNC Exon. &amp; no Exon.'!$A:$AL,'P.N.C. x Comp. x Ramos'!G$66,0)</f>
        <v>0</v>
      </c>
      <c r="H640" s="48">
        <f>VLOOKUP($Q640&amp;$B640,'PNC Exon. &amp; no Exon.'!$A:$AL,'P.N.C. x Comp. x Ramos'!H$66,0)</f>
        <v>0</v>
      </c>
      <c r="I640" s="48">
        <f>VLOOKUP($Q640&amp;$B640,'PNC Exon. &amp; no Exon.'!$A:$AL,'P.N.C. x Comp. x Ramos'!I$66,0)</f>
        <v>0</v>
      </c>
      <c r="J640" s="48">
        <f>VLOOKUP($Q640&amp;$B640,'PNC Exon. &amp; no Exon.'!$A:$AL,'P.N.C. x Comp. x Ramos'!J$66,0)</f>
        <v>0</v>
      </c>
      <c r="K640" s="48">
        <f>VLOOKUP($Q640&amp;$B640,'PNC Exon. &amp; no Exon.'!$A:$AL,'P.N.C. x Comp. x Ramos'!K$66,0)</f>
        <v>0</v>
      </c>
      <c r="L640" s="48">
        <f>VLOOKUP($Q640&amp;$B640,'PNC Exon. &amp; no Exon.'!$A:$AL,'P.N.C. x Comp. x Ramos'!L$66,0)</f>
        <v>0</v>
      </c>
      <c r="M640" s="48">
        <f>VLOOKUP($Q640&amp;$B640,'PNC Exon. &amp; no Exon.'!$A:$AL,'P.N.C. x Comp. x Ramos'!M$66,0)</f>
        <v>0</v>
      </c>
      <c r="N640" s="48">
        <f>VLOOKUP($Q640&amp;$B640,'PNC Exon. &amp; no Exon.'!$A:$AL,'P.N.C. x Comp. x Ramos'!N$66,0)</f>
        <v>0</v>
      </c>
      <c r="O640" s="57">
        <f t="shared" si="54"/>
        <v>0</v>
      </c>
      <c r="Q640" s="137" t="s">
        <v>9</v>
      </c>
    </row>
    <row r="641" spans="1:17" ht="15.95" customHeight="1" x14ac:dyDescent="0.4">
      <c r="A641" s="47">
        <f t="shared" si="52"/>
        <v>1</v>
      </c>
      <c r="B641" s="51" t="s">
        <v>109</v>
      </c>
      <c r="C641" s="96">
        <f t="shared" si="53"/>
        <v>0</v>
      </c>
      <c r="D641" s="48">
        <f>VLOOKUP($Q641&amp;$B641,'PNC Exon. &amp; no Exon.'!$A:$AL,'P.N.C. x Comp. x Ramos'!D$66,0)</f>
        <v>0</v>
      </c>
      <c r="E641" s="48">
        <f>VLOOKUP($Q641&amp;$B641,'PNC Exon. &amp; no Exon.'!$A:$AL,'P.N.C. x Comp. x Ramos'!E$66,0)</f>
        <v>0</v>
      </c>
      <c r="F641" s="48">
        <f>VLOOKUP($Q641&amp;$B641,'PNC Exon. &amp; no Exon.'!$A:$AL,'P.N.C. x Comp. x Ramos'!F$66,0)</f>
        <v>0</v>
      </c>
      <c r="G641" s="48">
        <f>VLOOKUP($Q641&amp;$B641,'PNC Exon. &amp; no Exon.'!$A:$AL,'P.N.C. x Comp. x Ramos'!G$66,0)</f>
        <v>0</v>
      </c>
      <c r="H641" s="48">
        <f>VLOOKUP($Q641&amp;$B641,'PNC Exon. &amp; no Exon.'!$A:$AL,'P.N.C. x Comp. x Ramos'!H$66,0)</f>
        <v>0</v>
      </c>
      <c r="I641" s="48">
        <f>VLOOKUP($Q641&amp;$B641,'PNC Exon. &amp; no Exon.'!$A:$AL,'P.N.C. x Comp. x Ramos'!I$66,0)</f>
        <v>0</v>
      </c>
      <c r="J641" s="48">
        <f>VLOOKUP($Q641&amp;$B641,'PNC Exon. &amp; no Exon.'!$A:$AL,'P.N.C. x Comp. x Ramos'!J$66,0)</f>
        <v>0</v>
      </c>
      <c r="K641" s="48">
        <f>VLOOKUP($Q641&amp;$B641,'PNC Exon. &amp; no Exon.'!$A:$AL,'P.N.C. x Comp. x Ramos'!K$66,0)</f>
        <v>0</v>
      </c>
      <c r="L641" s="48">
        <f>VLOOKUP($Q641&amp;$B641,'PNC Exon. &amp; no Exon.'!$A:$AL,'P.N.C. x Comp. x Ramos'!L$66,0)</f>
        <v>0</v>
      </c>
      <c r="M641" s="48">
        <f>VLOOKUP($Q641&amp;$B641,'PNC Exon. &amp; no Exon.'!$A:$AL,'P.N.C. x Comp. x Ramos'!M$66,0)</f>
        <v>0</v>
      </c>
      <c r="N641" s="48">
        <f>VLOOKUP($Q641&amp;$B641,'PNC Exon. &amp; no Exon.'!$A:$AL,'P.N.C. x Comp. x Ramos'!N$66,0)</f>
        <v>0</v>
      </c>
      <c r="O641" s="57">
        <f t="shared" si="54"/>
        <v>0</v>
      </c>
      <c r="Q641" s="137" t="s">
        <v>9</v>
      </c>
    </row>
    <row r="642" spans="1:17" ht="15.95" customHeight="1" x14ac:dyDescent="0.4">
      <c r="A642" s="47">
        <f t="shared" si="52"/>
        <v>1</v>
      </c>
      <c r="B642" s="51" t="s">
        <v>127</v>
      </c>
      <c r="C642" s="96">
        <f t="shared" si="53"/>
        <v>0</v>
      </c>
      <c r="D642" s="48">
        <f>VLOOKUP($Q642&amp;$B642,'PNC Exon. &amp; no Exon.'!$A:$AL,'P.N.C. x Comp. x Ramos'!D$66,0)</f>
        <v>0</v>
      </c>
      <c r="E642" s="48">
        <f>VLOOKUP($Q642&amp;$B642,'PNC Exon. &amp; no Exon.'!$A:$AL,'P.N.C. x Comp. x Ramos'!E$66,0)</f>
        <v>0</v>
      </c>
      <c r="F642" s="48">
        <f>VLOOKUP($Q642&amp;$B642,'PNC Exon. &amp; no Exon.'!$A:$AL,'P.N.C. x Comp. x Ramos'!F$66,0)</f>
        <v>0</v>
      </c>
      <c r="G642" s="48">
        <f>VLOOKUP($Q642&amp;$B642,'PNC Exon. &amp; no Exon.'!$A:$AL,'P.N.C. x Comp. x Ramos'!G$66,0)</f>
        <v>0</v>
      </c>
      <c r="H642" s="48">
        <f>VLOOKUP($Q642&amp;$B642,'PNC Exon. &amp; no Exon.'!$A:$AL,'P.N.C. x Comp. x Ramos'!H$66,0)</f>
        <v>0</v>
      </c>
      <c r="I642" s="48">
        <f>VLOOKUP($Q642&amp;$B642,'PNC Exon. &amp; no Exon.'!$A:$AL,'P.N.C. x Comp. x Ramos'!I$66,0)</f>
        <v>0</v>
      </c>
      <c r="J642" s="48">
        <f>VLOOKUP($Q642&amp;$B642,'PNC Exon. &amp; no Exon.'!$A:$AL,'P.N.C. x Comp. x Ramos'!J$66,0)</f>
        <v>0</v>
      </c>
      <c r="K642" s="48">
        <f>VLOOKUP($Q642&amp;$B642,'PNC Exon. &amp; no Exon.'!$A:$AL,'P.N.C. x Comp. x Ramos'!K$66,0)</f>
        <v>0</v>
      </c>
      <c r="L642" s="48">
        <f>VLOOKUP($Q642&amp;$B642,'PNC Exon. &amp; no Exon.'!$A:$AL,'P.N.C. x Comp. x Ramos'!L$66,0)</f>
        <v>0</v>
      </c>
      <c r="M642" s="48">
        <f>VLOOKUP($Q642&amp;$B642,'PNC Exon. &amp; no Exon.'!$A:$AL,'P.N.C. x Comp. x Ramos'!M$66,0)</f>
        <v>0</v>
      </c>
      <c r="N642" s="48">
        <f>VLOOKUP($Q642&amp;$B642,'PNC Exon. &amp; no Exon.'!$A:$AL,'P.N.C. x Comp. x Ramos'!N$66,0)</f>
        <v>0</v>
      </c>
      <c r="O642" s="57">
        <f t="shared" si="54"/>
        <v>0</v>
      </c>
      <c r="Q642" s="137" t="s">
        <v>9</v>
      </c>
    </row>
    <row r="643" spans="1:17" ht="15.95" customHeight="1" x14ac:dyDescent="0.4">
      <c r="A643" s="47">
        <f t="shared" si="52"/>
        <v>1</v>
      </c>
      <c r="B643" s="51" t="s">
        <v>79</v>
      </c>
      <c r="C643" s="96">
        <f t="shared" si="53"/>
        <v>0</v>
      </c>
      <c r="D643" s="48">
        <f>VLOOKUP($Q643&amp;$B643,'PNC Exon. &amp; no Exon.'!$A:$AL,'P.N.C. x Comp. x Ramos'!D$66,0)</f>
        <v>0</v>
      </c>
      <c r="E643" s="48">
        <f>VLOOKUP($Q643&amp;$B643,'PNC Exon. &amp; no Exon.'!$A:$AL,'P.N.C. x Comp. x Ramos'!E$66,0)</f>
        <v>0</v>
      </c>
      <c r="F643" s="48">
        <f>VLOOKUP($Q643&amp;$B643,'PNC Exon. &amp; no Exon.'!$A:$AL,'P.N.C. x Comp. x Ramos'!F$66,0)</f>
        <v>0</v>
      </c>
      <c r="G643" s="48">
        <f>VLOOKUP($Q643&amp;$B643,'PNC Exon. &amp; no Exon.'!$A:$AL,'P.N.C. x Comp. x Ramos'!G$66,0)</f>
        <v>0</v>
      </c>
      <c r="H643" s="48">
        <f>VLOOKUP($Q643&amp;$B643,'PNC Exon. &amp; no Exon.'!$A:$AL,'P.N.C. x Comp. x Ramos'!H$66,0)</f>
        <v>0</v>
      </c>
      <c r="I643" s="48">
        <f>VLOOKUP($Q643&amp;$B643,'PNC Exon. &amp; no Exon.'!$A:$AL,'P.N.C. x Comp. x Ramos'!I$66,0)</f>
        <v>0</v>
      </c>
      <c r="J643" s="48">
        <f>VLOOKUP($Q643&amp;$B643,'PNC Exon. &amp; no Exon.'!$A:$AL,'P.N.C. x Comp. x Ramos'!J$66,0)</f>
        <v>0</v>
      </c>
      <c r="K643" s="48">
        <f>VLOOKUP($Q643&amp;$B643,'PNC Exon. &amp; no Exon.'!$A:$AL,'P.N.C. x Comp. x Ramos'!K$66,0)</f>
        <v>0</v>
      </c>
      <c r="L643" s="48">
        <f>VLOOKUP($Q643&amp;$B643,'PNC Exon. &amp; no Exon.'!$A:$AL,'P.N.C. x Comp. x Ramos'!L$66,0)</f>
        <v>0</v>
      </c>
      <c r="M643" s="48">
        <f>VLOOKUP($Q643&amp;$B643,'PNC Exon. &amp; no Exon.'!$A:$AL,'P.N.C. x Comp. x Ramos'!M$66,0)</f>
        <v>0</v>
      </c>
      <c r="N643" s="48">
        <f>VLOOKUP($Q643&amp;$B643,'PNC Exon. &amp; no Exon.'!$A:$AL,'P.N.C. x Comp. x Ramos'!N$66,0)</f>
        <v>0</v>
      </c>
      <c r="O643" s="57">
        <f t="shared" si="54"/>
        <v>0</v>
      </c>
      <c r="Q643" s="137" t="s">
        <v>9</v>
      </c>
    </row>
    <row r="644" spans="1:17" ht="15.95" customHeight="1" x14ac:dyDescent="0.4">
      <c r="A644" s="47">
        <f t="shared" si="52"/>
        <v>1</v>
      </c>
      <c r="B644" s="51" t="s">
        <v>128</v>
      </c>
      <c r="C644" s="96">
        <f t="shared" si="53"/>
        <v>0</v>
      </c>
      <c r="D644" s="48">
        <f>VLOOKUP($Q644&amp;$B644,'PNC Exon. &amp; no Exon.'!$A:$AL,'P.N.C. x Comp. x Ramos'!D$66,0)</f>
        <v>0</v>
      </c>
      <c r="E644" s="48">
        <f>VLOOKUP($Q644&amp;$B644,'PNC Exon. &amp; no Exon.'!$A:$AL,'P.N.C. x Comp. x Ramos'!E$66,0)</f>
        <v>0</v>
      </c>
      <c r="F644" s="48">
        <f>VLOOKUP($Q644&amp;$B644,'PNC Exon. &amp; no Exon.'!$A:$AL,'P.N.C. x Comp. x Ramos'!F$66,0)</f>
        <v>0</v>
      </c>
      <c r="G644" s="48">
        <f>VLOOKUP($Q644&amp;$B644,'PNC Exon. &amp; no Exon.'!$A:$AL,'P.N.C. x Comp. x Ramos'!G$66,0)</f>
        <v>0</v>
      </c>
      <c r="H644" s="48">
        <f>VLOOKUP($Q644&amp;$B644,'PNC Exon. &amp; no Exon.'!$A:$AL,'P.N.C. x Comp. x Ramos'!H$66,0)</f>
        <v>0</v>
      </c>
      <c r="I644" s="48">
        <f>VLOOKUP($Q644&amp;$B644,'PNC Exon. &amp; no Exon.'!$A:$AL,'P.N.C. x Comp. x Ramos'!I$66,0)</f>
        <v>0</v>
      </c>
      <c r="J644" s="48">
        <f>VLOOKUP($Q644&amp;$B644,'PNC Exon. &amp; no Exon.'!$A:$AL,'P.N.C. x Comp. x Ramos'!J$66,0)</f>
        <v>0</v>
      </c>
      <c r="K644" s="48">
        <f>VLOOKUP($Q644&amp;$B644,'PNC Exon. &amp; no Exon.'!$A:$AL,'P.N.C. x Comp. x Ramos'!K$66,0)</f>
        <v>0</v>
      </c>
      <c r="L644" s="48">
        <f>VLOOKUP($Q644&amp;$B644,'PNC Exon. &amp; no Exon.'!$A:$AL,'P.N.C. x Comp. x Ramos'!L$66,0)</f>
        <v>0</v>
      </c>
      <c r="M644" s="48">
        <f>VLOOKUP($Q644&amp;$B644,'PNC Exon. &amp; no Exon.'!$A:$AL,'P.N.C. x Comp. x Ramos'!M$66,0)</f>
        <v>0</v>
      </c>
      <c r="N644" s="48">
        <f>VLOOKUP($Q644&amp;$B644,'PNC Exon. &amp; no Exon.'!$A:$AL,'P.N.C. x Comp. x Ramos'!N$66,0)</f>
        <v>0</v>
      </c>
      <c r="O644" s="57">
        <f t="shared" si="54"/>
        <v>0</v>
      </c>
      <c r="Q644" s="137" t="s">
        <v>9</v>
      </c>
    </row>
    <row r="645" spans="1:17" ht="15.95" customHeight="1" x14ac:dyDescent="0.4">
      <c r="A645" s="47">
        <f t="shared" si="52"/>
        <v>1</v>
      </c>
      <c r="B645" s="51" t="s">
        <v>129</v>
      </c>
      <c r="C645" s="96">
        <f t="shared" si="53"/>
        <v>0</v>
      </c>
      <c r="D645" s="48">
        <f>VLOOKUP($Q645&amp;$B645,'PNC Exon. &amp; no Exon.'!$A:$AL,'P.N.C. x Comp. x Ramos'!D$66,0)</f>
        <v>0</v>
      </c>
      <c r="E645" s="48">
        <f>VLOOKUP($Q645&amp;$B645,'PNC Exon. &amp; no Exon.'!$A:$AL,'P.N.C. x Comp. x Ramos'!E$66,0)</f>
        <v>0</v>
      </c>
      <c r="F645" s="48">
        <f>VLOOKUP($Q645&amp;$B645,'PNC Exon. &amp; no Exon.'!$A:$AL,'P.N.C. x Comp. x Ramos'!F$66,0)</f>
        <v>0</v>
      </c>
      <c r="G645" s="48">
        <f>VLOOKUP($Q645&amp;$B645,'PNC Exon. &amp; no Exon.'!$A:$AL,'P.N.C. x Comp. x Ramos'!G$66,0)</f>
        <v>0</v>
      </c>
      <c r="H645" s="48">
        <f>VLOOKUP($Q645&amp;$B645,'PNC Exon. &amp; no Exon.'!$A:$AL,'P.N.C. x Comp. x Ramos'!H$66,0)</f>
        <v>0</v>
      </c>
      <c r="I645" s="48">
        <f>VLOOKUP($Q645&amp;$B645,'PNC Exon. &amp; no Exon.'!$A:$AL,'P.N.C. x Comp. x Ramos'!I$66,0)</f>
        <v>0</v>
      </c>
      <c r="J645" s="48">
        <f>VLOOKUP($Q645&amp;$B645,'PNC Exon. &amp; no Exon.'!$A:$AL,'P.N.C. x Comp. x Ramos'!J$66,0)</f>
        <v>0</v>
      </c>
      <c r="K645" s="48">
        <f>VLOOKUP($Q645&amp;$B645,'PNC Exon. &amp; no Exon.'!$A:$AL,'P.N.C. x Comp. x Ramos'!K$66,0)</f>
        <v>0</v>
      </c>
      <c r="L645" s="48">
        <f>VLOOKUP($Q645&amp;$B645,'PNC Exon. &amp; no Exon.'!$A:$AL,'P.N.C. x Comp. x Ramos'!L$66,0)</f>
        <v>0</v>
      </c>
      <c r="M645" s="48">
        <f>VLOOKUP($Q645&amp;$B645,'PNC Exon. &amp; no Exon.'!$A:$AL,'P.N.C. x Comp. x Ramos'!M$66,0)</f>
        <v>0</v>
      </c>
      <c r="N645" s="48">
        <f>VLOOKUP($Q645&amp;$B645,'PNC Exon. &amp; no Exon.'!$A:$AL,'P.N.C. x Comp. x Ramos'!N$66,0)</f>
        <v>0</v>
      </c>
      <c r="O645" s="57">
        <f t="shared" si="54"/>
        <v>0</v>
      </c>
      <c r="Q645" s="137" t="s">
        <v>9</v>
      </c>
    </row>
    <row r="646" spans="1:17" ht="15.95" customHeight="1" x14ac:dyDescent="0.4">
      <c r="A646" s="47">
        <f t="shared" si="52"/>
        <v>1</v>
      </c>
      <c r="B646" s="51" t="s">
        <v>131</v>
      </c>
      <c r="C646" s="96">
        <f t="shared" si="53"/>
        <v>0</v>
      </c>
      <c r="D646" s="48">
        <f>VLOOKUP($Q646&amp;$B646,'PNC Exon. &amp; no Exon.'!$A:$AL,'P.N.C. x Comp. x Ramos'!D$66,0)</f>
        <v>0</v>
      </c>
      <c r="E646" s="48">
        <f>VLOOKUP($Q646&amp;$B646,'PNC Exon. &amp; no Exon.'!$A:$AL,'P.N.C. x Comp. x Ramos'!E$66,0)</f>
        <v>0</v>
      </c>
      <c r="F646" s="48">
        <f>VLOOKUP($Q646&amp;$B646,'PNC Exon. &amp; no Exon.'!$A:$AL,'P.N.C. x Comp. x Ramos'!F$66,0)</f>
        <v>0</v>
      </c>
      <c r="G646" s="48">
        <f>VLOOKUP($Q646&amp;$B646,'PNC Exon. &amp; no Exon.'!$A:$AL,'P.N.C. x Comp. x Ramos'!G$66,0)</f>
        <v>0</v>
      </c>
      <c r="H646" s="48">
        <f>VLOOKUP($Q646&amp;$B646,'PNC Exon. &amp; no Exon.'!$A:$AL,'P.N.C. x Comp. x Ramos'!H$66,0)</f>
        <v>0</v>
      </c>
      <c r="I646" s="48">
        <f>VLOOKUP($Q646&amp;$B646,'PNC Exon. &amp; no Exon.'!$A:$AL,'P.N.C. x Comp. x Ramos'!I$66,0)</f>
        <v>0</v>
      </c>
      <c r="J646" s="48">
        <f>VLOOKUP($Q646&amp;$B646,'PNC Exon. &amp; no Exon.'!$A:$AL,'P.N.C. x Comp. x Ramos'!J$66,0)</f>
        <v>0</v>
      </c>
      <c r="K646" s="48">
        <f>VLOOKUP($Q646&amp;$B646,'PNC Exon. &amp; no Exon.'!$A:$AL,'P.N.C. x Comp. x Ramos'!K$66,0)</f>
        <v>0</v>
      </c>
      <c r="L646" s="48">
        <f>VLOOKUP($Q646&amp;$B646,'PNC Exon. &amp; no Exon.'!$A:$AL,'P.N.C. x Comp. x Ramos'!L$66,0)</f>
        <v>0</v>
      </c>
      <c r="M646" s="48">
        <f>VLOOKUP($Q646&amp;$B646,'PNC Exon. &amp; no Exon.'!$A:$AL,'P.N.C. x Comp. x Ramos'!M$66,0)</f>
        <v>0</v>
      </c>
      <c r="N646" s="48">
        <f>VLOOKUP($Q646&amp;$B646,'PNC Exon. &amp; no Exon.'!$A:$AL,'P.N.C. x Comp. x Ramos'!N$66,0)</f>
        <v>0</v>
      </c>
      <c r="O646" s="57">
        <f t="shared" si="54"/>
        <v>0</v>
      </c>
      <c r="Q646" s="137" t="s">
        <v>9</v>
      </c>
    </row>
    <row r="647" spans="1:17" ht="15.95" customHeight="1" x14ac:dyDescent="0.4">
      <c r="A647" s="47">
        <f t="shared" si="52"/>
        <v>1</v>
      </c>
      <c r="B647" s="51" t="s">
        <v>130</v>
      </c>
      <c r="C647" s="96">
        <f t="shared" si="53"/>
        <v>0</v>
      </c>
      <c r="D647" s="48">
        <f>VLOOKUP($Q647&amp;$B647,'PNC Exon. &amp; no Exon.'!$A:$AL,'P.N.C. x Comp. x Ramos'!D$66,0)</f>
        <v>0</v>
      </c>
      <c r="E647" s="48">
        <f>VLOOKUP($Q647&amp;$B647,'PNC Exon. &amp; no Exon.'!$A:$AL,'P.N.C. x Comp. x Ramos'!E$66,0)</f>
        <v>0</v>
      </c>
      <c r="F647" s="48">
        <f>VLOOKUP($Q647&amp;$B647,'PNC Exon. &amp; no Exon.'!$A:$AL,'P.N.C. x Comp. x Ramos'!F$66,0)</f>
        <v>0</v>
      </c>
      <c r="G647" s="48">
        <f>VLOOKUP($Q647&amp;$B647,'PNC Exon. &amp; no Exon.'!$A:$AL,'P.N.C. x Comp. x Ramos'!G$66,0)</f>
        <v>0</v>
      </c>
      <c r="H647" s="48">
        <f>VLOOKUP($Q647&amp;$B647,'PNC Exon. &amp; no Exon.'!$A:$AL,'P.N.C. x Comp. x Ramos'!H$66,0)</f>
        <v>0</v>
      </c>
      <c r="I647" s="48">
        <f>VLOOKUP($Q647&amp;$B647,'PNC Exon. &amp; no Exon.'!$A:$AL,'P.N.C. x Comp. x Ramos'!I$66,0)</f>
        <v>0</v>
      </c>
      <c r="J647" s="48">
        <f>VLOOKUP($Q647&amp;$B647,'PNC Exon. &amp; no Exon.'!$A:$AL,'P.N.C. x Comp. x Ramos'!J$66,0)</f>
        <v>0</v>
      </c>
      <c r="K647" s="48">
        <f>VLOOKUP($Q647&amp;$B647,'PNC Exon. &amp; no Exon.'!$A:$AL,'P.N.C. x Comp. x Ramos'!K$66,0)</f>
        <v>0</v>
      </c>
      <c r="L647" s="48">
        <f>VLOOKUP($Q647&amp;$B647,'PNC Exon. &amp; no Exon.'!$A:$AL,'P.N.C. x Comp. x Ramos'!L$66,0)</f>
        <v>0</v>
      </c>
      <c r="M647" s="48">
        <f>VLOOKUP($Q647&amp;$B647,'PNC Exon. &amp; no Exon.'!$A:$AL,'P.N.C. x Comp. x Ramos'!M$66,0)</f>
        <v>0</v>
      </c>
      <c r="N647" s="48">
        <f>VLOOKUP($Q647&amp;$B647,'PNC Exon. &amp; no Exon.'!$A:$AL,'P.N.C. x Comp. x Ramos'!N$66,0)</f>
        <v>0</v>
      </c>
      <c r="O647" s="57">
        <f t="shared" si="54"/>
        <v>0</v>
      </c>
      <c r="Q647" s="137" t="s">
        <v>9</v>
      </c>
    </row>
    <row r="648" spans="1:17" x14ac:dyDescent="0.4">
      <c r="A648" s="70" t="s">
        <v>172</v>
      </c>
      <c r="B648" s="3"/>
      <c r="C648" s="9"/>
      <c r="D648" s="7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10"/>
    </row>
    <row r="669" spans="1:15" ht="20" x14ac:dyDescent="0.6">
      <c r="A669" s="170" t="s">
        <v>42</v>
      </c>
      <c r="B669" s="170"/>
      <c r="C669" s="170"/>
      <c r="D669" s="170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</row>
    <row r="670" spans="1:15" ht="12.75" customHeight="1" x14ac:dyDescent="0.4">
      <c r="A670" s="169" t="s">
        <v>56</v>
      </c>
      <c r="B670" s="169"/>
      <c r="C670" s="169"/>
      <c r="D670" s="169"/>
      <c r="E670" s="169"/>
      <c r="F670" s="169"/>
      <c r="G670" s="169"/>
      <c r="H670" s="169"/>
      <c r="I670" s="169"/>
      <c r="J670" s="169"/>
      <c r="K670" s="169"/>
      <c r="L670" s="169"/>
      <c r="M670" s="169"/>
      <c r="N670" s="169"/>
      <c r="O670" s="169"/>
    </row>
    <row r="671" spans="1:15" ht="12.75" customHeight="1" x14ac:dyDescent="0.4">
      <c r="A671" s="171" t="s">
        <v>143</v>
      </c>
      <c r="B671" s="172"/>
      <c r="C671" s="172"/>
      <c r="D671" s="172"/>
      <c r="E671" s="172"/>
      <c r="F671" s="172"/>
      <c r="G671" s="172"/>
      <c r="H671" s="172"/>
      <c r="I671" s="172"/>
      <c r="J671" s="172"/>
      <c r="K671" s="172"/>
      <c r="L671" s="172"/>
      <c r="M671" s="172"/>
      <c r="N671" s="172"/>
      <c r="O671" s="172"/>
    </row>
    <row r="672" spans="1:15" ht="12.75" customHeight="1" x14ac:dyDescent="0.4">
      <c r="A672" s="169" t="s">
        <v>91</v>
      </c>
      <c r="B672" s="169"/>
      <c r="C672" s="169"/>
      <c r="D672" s="169"/>
      <c r="E672" s="169"/>
      <c r="F672" s="169"/>
      <c r="G672" s="169"/>
      <c r="H672" s="169"/>
      <c r="I672" s="169"/>
      <c r="J672" s="169"/>
      <c r="K672" s="169"/>
      <c r="L672" s="169"/>
      <c r="M672" s="169"/>
      <c r="N672" s="169"/>
      <c r="O672" s="169"/>
    </row>
    <row r="673" spans="1:17" x14ac:dyDescent="0.4">
      <c r="A673" s="1"/>
      <c r="B673" s="1"/>
      <c r="C673" s="1"/>
      <c r="D673" s="12"/>
      <c r="E673" s="1"/>
      <c r="F673" s="1"/>
      <c r="G673" s="1"/>
      <c r="H673" s="1"/>
      <c r="I673" s="1"/>
      <c r="J673" s="1"/>
      <c r="K673" s="12"/>
      <c r="L673" s="1"/>
      <c r="M673" s="1"/>
      <c r="N673" s="1"/>
      <c r="O673" s="1"/>
    </row>
    <row r="674" spans="1:17" ht="27" customHeight="1" x14ac:dyDescent="0.4">
      <c r="A674" s="109" t="s">
        <v>32</v>
      </c>
      <c r="B674" s="69" t="s">
        <v>88</v>
      </c>
      <c r="C674" s="109" t="s">
        <v>0</v>
      </c>
      <c r="D674" s="109" t="s">
        <v>43</v>
      </c>
      <c r="E674" s="109" t="s">
        <v>13</v>
      </c>
      <c r="F674" s="109" t="s">
        <v>44</v>
      </c>
      <c r="G674" s="109" t="s">
        <v>15</v>
      </c>
      <c r="H674" s="109" t="s">
        <v>45</v>
      </c>
      <c r="I674" s="109" t="s">
        <v>90</v>
      </c>
      <c r="J674" s="109" t="s">
        <v>46</v>
      </c>
      <c r="K674" s="109" t="s">
        <v>36</v>
      </c>
      <c r="L674" s="109" t="s">
        <v>47</v>
      </c>
      <c r="M674" s="109" t="s">
        <v>48</v>
      </c>
      <c r="N674" s="109" t="s">
        <v>49</v>
      </c>
      <c r="O674" s="109" t="s">
        <v>61</v>
      </c>
    </row>
    <row r="675" spans="1:17" ht="15.95" customHeight="1" x14ac:dyDescent="0.4">
      <c r="A675" s="47"/>
      <c r="B675" s="66" t="s">
        <v>21</v>
      </c>
      <c r="C675" s="76">
        <f t="shared" ref="C675:N675" si="55">SUM(C676:C708)</f>
        <v>0</v>
      </c>
      <c r="D675" s="98">
        <f t="shared" si="55"/>
        <v>0</v>
      </c>
      <c r="E675" s="98">
        <f t="shared" si="55"/>
        <v>0</v>
      </c>
      <c r="F675" s="98">
        <f t="shared" si="55"/>
        <v>0</v>
      </c>
      <c r="G675" s="98">
        <f t="shared" si="55"/>
        <v>0</v>
      </c>
      <c r="H675" s="98">
        <f t="shared" si="55"/>
        <v>0</v>
      </c>
      <c r="I675" s="98">
        <f t="shared" si="55"/>
        <v>0</v>
      </c>
      <c r="J675" s="98">
        <f t="shared" si="55"/>
        <v>0</v>
      </c>
      <c r="K675" s="98">
        <f t="shared" si="55"/>
        <v>0</v>
      </c>
      <c r="L675" s="98">
        <f t="shared" si="55"/>
        <v>0</v>
      </c>
      <c r="M675" s="98">
        <f t="shared" si="55"/>
        <v>0</v>
      </c>
      <c r="N675" s="98">
        <f t="shared" si="55"/>
        <v>0</v>
      </c>
      <c r="O675" s="112">
        <f>SUM(O676:O708,0)</f>
        <v>0</v>
      </c>
      <c r="Q675" s="137" t="s">
        <v>10</v>
      </c>
    </row>
    <row r="676" spans="1:17" ht="15.95" customHeight="1" x14ac:dyDescent="0.4">
      <c r="A676" s="47">
        <f t="shared" ref="A676:A708" si="56">RANK(C676,$C$676:$C$708,0)</f>
        <v>1</v>
      </c>
      <c r="B676" s="87" t="s">
        <v>84</v>
      </c>
      <c r="C676" s="76">
        <f t="shared" ref="C676" si="57">SUM(D676:N676)</f>
        <v>0</v>
      </c>
      <c r="D676" s="48">
        <f>VLOOKUP($Q676&amp;$B676,'PNC Exon. &amp; no Exon.'!$A:$AL,'P.N.C. x Comp. x Ramos'!D$66,0)</f>
        <v>0</v>
      </c>
      <c r="E676" s="48">
        <f>VLOOKUP($Q676&amp;$B676,'PNC Exon. &amp; no Exon.'!$A:$AL,'P.N.C. x Comp. x Ramos'!E$66,0)</f>
        <v>0</v>
      </c>
      <c r="F676" s="48">
        <f>VLOOKUP($Q676&amp;$B676,'PNC Exon. &amp; no Exon.'!$A:$AL,'P.N.C. x Comp. x Ramos'!F$66,0)</f>
        <v>0</v>
      </c>
      <c r="G676" s="48">
        <f>VLOOKUP($Q676&amp;$B676,'PNC Exon. &amp; no Exon.'!$A:$AL,'P.N.C. x Comp. x Ramos'!G$66,0)</f>
        <v>0</v>
      </c>
      <c r="H676" s="48">
        <f>VLOOKUP($Q676&amp;$B676,'PNC Exon. &amp; no Exon.'!$A:$AL,'P.N.C. x Comp. x Ramos'!H$66,0)</f>
        <v>0</v>
      </c>
      <c r="I676" s="48">
        <f>VLOOKUP($Q676&amp;$B676,'PNC Exon. &amp; no Exon.'!$A:$AL,'P.N.C. x Comp. x Ramos'!I$66,0)</f>
        <v>0</v>
      </c>
      <c r="J676" s="48">
        <f>VLOOKUP($Q676&amp;$B676,'PNC Exon. &amp; no Exon.'!$A:$AL,'P.N.C. x Comp. x Ramos'!J$66,0)</f>
        <v>0</v>
      </c>
      <c r="K676" s="48">
        <f>VLOOKUP($Q676&amp;$B676,'PNC Exon. &amp; no Exon.'!$A:$AL,'P.N.C. x Comp. x Ramos'!K$66,0)</f>
        <v>0</v>
      </c>
      <c r="L676" s="48">
        <f>VLOOKUP($Q676&amp;$B676,'PNC Exon. &amp; no Exon.'!$A:$AL,'P.N.C. x Comp. x Ramos'!L$66,0)</f>
        <v>0</v>
      </c>
      <c r="M676" s="48">
        <f>VLOOKUP($Q676&amp;$B676,'PNC Exon. &amp; no Exon.'!$A:$AL,'P.N.C. x Comp. x Ramos'!M$66,0)</f>
        <v>0</v>
      </c>
      <c r="N676" s="48">
        <f>VLOOKUP($Q676&amp;$B676,'PNC Exon. &amp; no Exon.'!$A:$AL,'P.N.C. x Comp. x Ramos'!N$66,0)</f>
        <v>0</v>
      </c>
      <c r="O676" s="57">
        <f t="shared" ref="O676:O708" si="58">IFERROR(C676/$C$675*100,0)</f>
        <v>0</v>
      </c>
      <c r="Q676" s="137" t="s">
        <v>10</v>
      </c>
    </row>
    <row r="677" spans="1:17" ht="15.95" customHeight="1" x14ac:dyDescent="0.4">
      <c r="A677" s="47">
        <f t="shared" si="56"/>
        <v>1</v>
      </c>
      <c r="B677" s="51" t="s">
        <v>92</v>
      </c>
      <c r="C677" s="76">
        <f t="shared" ref="C677:C708" si="59">SUM(D677:N677)</f>
        <v>0</v>
      </c>
      <c r="D677" s="48">
        <f>VLOOKUP($Q677&amp;$B677,'PNC Exon. &amp; no Exon.'!$A:$AL,'P.N.C. x Comp. x Ramos'!D$66,0)</f>
        <v>0</v>
      </c>
      <c r="E677" s="48">
        <f>VLOOKUP($Q677&amp;$B677,'PNC Exon. &amp; no Exon.'!$A:$AL,'P.N.C. x Comp. x Ramos'!E$66,0)</f>
        <v>0</v>
      </c>
      <c r="F677" s="48">
        <f>VLOOKUP($Q677&amp;$B677,'PNC Exon. &amp; no Exon.'!$A:$AL,'P.N.C. x Comp. x Ramos'!F$66,0)</f>
        <v>0</v>
      </c>
      <c r="G677" s="48">
        <f>VLOOKUP($Q677&amp;$B677,'PNC Exon. &amp; no Exon.'!$A:$AL,'P.N.C. x Comp. x Ramos'!G$66,0)</f>
        <v>0</v>
      </c>
      <c r="H677" s="48">
        <f>VLOOKUP($Q677&amp;$B677,'PNC Exon. &amp; no Exon.'!$A:$AL,'P.N.C. x Comp. x Ramos'!H$66,0)</f>
        <v>0</v>
      </c>
      <c r="I677" s="48">
        <f>VLOOKUP($Q677&amp;$B677,'PNC Exon. &amp; no Exon.'!$A:$AL,'P.N.C. x Comp. x Ramos'!I$66,0)</f>
        <v>0</v>
      </c>
      <c r="J677" s="48">
        <f>VLOOKUP($Q677&amp;$B677,'PNC Exon. &amp; no Exon.'!$A:$AL,'P.N.C. x Comp. x Ramos'!J$66,0)</f>
        <v>0</v>
      </c>
      <c r="K677" s="48">
        <f>VLOOKUP($Q677&amp;$B677,'PNC Exon. &amp; no Exon.'!$A:$AL,'P.N.C. x Comp. x Ramos'!K$66,0)</f>
        <v>0</v>
      </c>
      <c r="L677" s="48">
        <f>VLOOKUP($Q677&amp;$B677,'PNC Exon. &amp; no Exon.'!$A:$AL,'P.N.C. x Comp. x Ramos'!L$66,0)</f>
        <v>0</v>
      </c>
      <c r="M677" s="48">
        <f>VLOOKUP($Q677&amp;$B677,'PNC Exon. &amp; no Exon.'!$A:$AL,'P.N.C. x Comp. x Ramos'!M$66,0)</f>
        <v>0</v>
      </c>
      <c r="N677" s="48">
        <f>VLOOKUP($Q677&amp;$B677,'PNC Exon. &amp; no Exon.'!$A:$AL,'P.N.C. x Comp. x Ramos'!N$66,0)</f>
        <v>0</v>
      </c>
      <c r="O677" s="57">
        <f t="shared" si="58"/>
        <v>0</v>
      </c>
      <c r="Q677" s="137" t="s">
        <v>10</v>
      </c>
    </row>
    <row r="678" spans="1:17" ht="15.95" customHeight="1" x14ac:dyDescent="0.4">
      <c r="A678" s="47">
        <f t="shared" si="56"/>
        <v>1</v>
      </c>
      <c r="B678" s="51" t="s">
        <v>93</v>
      </c>
      <c r="C678" s="76">
        <f t="shared" si="59"/>
        <v>0</v>
      </c>
      <c r="D678" s="48">
        <f>VLOOKUP($Q678&amp;$B678,'PNC Exon. &amp; no Exon.'!$A:$AL,'P.N.C. x Comp. x Ramos'!D$66,0)</f>
        <v>0</v>
      </c>
      <c r="E678" s="48">
        <f>VLOOKUP($Q678&amp;$B678,'PNC Exon. &amp; no Exon.'!$A:$AL,'P.N.C. x Comp. x Ramos'!E$66,0)</f>
        <v>0</v>
      </c>
      <c r="F678" s="48">
        <f>VLOOKUP($Q678&amp;$B678,'PNC Exon. &amp; no Exon.'!$A:$AL,'P.N.C. x Comp. x Ramos'!F$66,0)</f>
        <v>0</v>
      </c>
      <c r="G678" s="48">
        <f>VLOOKUP($Q678&amp;$B678,'PNC Exon. &amp; no Exon.'!$A:$AL,'P.N.C. x Comp. x Ramos'!G$66,0)</f>
        <v>0</v>
      </c>
      <c r="H678" s="48">
        <f>VLOOKUP($Q678&amp;$B678,'PNC Exon. &amp; no Exon.'!$A:$AL,'P.N.C. x Comp. x Ramos'!H$66,0)</f>
        <v>0</v>
      </c>
      <c r="I678" s="48">
        <f>VLOOKUP($Q678&amp;$B678,'PNC Exon. &amp; no Exon.'!$A:$AL,'P.N.C. x Comp. x Ramos'!I$66,0)</f>
        <v>0</v>
      </c>
      <c r="J678" s="48">
        <f>VLOOKUP($Q678&amp;$B678,'PNC Exon. &amp; no Exon.'!$A:$AL,'P.N.C. x Comp. x Ramos'!J$66,0)</f>
        <v>0</v>
      </c>
      <c r="K678" s="48">
        <f>VLOOKUP($Q678&amp;$B678,'PNC Exon. &amp; no Exon.'!$A:$AL,'P.N.C. x Comp. x Ramos'!K$66,0)</f>
        <v>0</v>
      </c>
      <c r="L678" s="48">
        <f>VLOOKUP($Q678&amp;$B678,'PNC Exon. &amp; no Exon.'!$A:$AL,'P.N.C. x Comp. x Ramos'!L$66,0)</f>
        <v>0</v>
      </c>
      <c r="M678" s="48">
        <f>VLOOKUP($Q678&amp;$B678,'PNC Exon. &amp; no Exon.'!$A:$AL,'P.N.C. x Comp. x Ramos'!M$66,0)</f>
        <v>0</v>
      </c>
      <c r="N678" s="48">
        <f>VLOOKUP($Q678&amp;$B678,'PNC Exon. &amp; no Exon.'!$A:$AL,'P.N.C. x Comp. x Ramos'!N$66,0)</f>
        <v>0</v>
      </c>
      <c r="O678" s="57">
        <f t="shared" si="58"/>
        <v>0</v>
      </c>
      <c r="Q678" s="137" t="s">
        <v>10</v>
      </c>
    </row>
    <row r="679" spans="1:17" ht="15.95" customHeight="1" x14ac:dyDescent="0.4">
      <c r="A679" s="47">
        <f t="shared" si="56"/>
        <v>1</v>
      </c>
      <c r="B679" s="51" t="s">
        <v>110</v>
      </c>
      <c r="C679" s="76">
        <f t="shared" si="59"/>
        <v>0</v>
      </c>
      <c r="D679" s="48">
        <f>VLOOKUP($Q679&amp;$B679,'PNC Exon. &amp; no Exon.'!$A:$AL,'P.N.C. x Comp. x Ramos'!D$66,0)</f>
        <v>0</v>
      </c>
      <c r="E679" s="48">
        <f>VLOOKUP($Q679&amp;$B679,'PNC Exon. &amp; no Exon.'!$A:$AL,'P.N.C. x Comp. x Ramos'!E$66,0)</f>
        <v>0</v>
      </c>
      <c r="F679" s="48">
        <f>VLOOKUP($Q679&amp;$B679,'PNC Exon. &amp; no Exon.'!$A:$AL,'P.N.C. x Comp. x Ramos'!F$66,0)</f>
        <v>0</v>
      </c>
      <c r="G679" s="48">
        <f>VLOOKUP($Q679&amp;$B679,'PNC Exon. &amp; no Exon.'!$A:$AL,'P.N.C. x Comp. x Ramos'!G$66,0)</f>
        <v>0</v>
      </c>
      <c r="H679" s="48">
        <f>VLOOKUP($Q679&amp;$B679,'PNC Exon. &amp; no Exon.'!$A:$AL,'P.N.C. x Comp. x Ramos'!H$66,0)</f>
        <v>0</v>
      </c>
      <c r="I679" s="48">
        <f>VLOOKUP($Q679&amp;$B679,'PNC Exon. &amp; no Exon.'!$A:$AL,'P.N.C. x Comp. x Ramos'!I$66,0)</f>
        <v>0</v>
      </c>
      <c r="J679" s="48">
        <f>VLOOKUP($Q679&amp;$B679,'PNC Exon. &amp; no Exon.'!$A:$AL,'P.N.C. x Comp. x Ramos'!J$66,0)</f>
        <v>0</v>
      </c>
      <c r="K679" s="48">
        <f>VLOOKUP($Q679&amp;$B679,'PNC Exon. &amp; no Exon.'!$A:$AL,'P.N.C. x Comp. x Ramos'!K$66,0)</f>
        <v>0</v>
      </c>
      <c r="L679" s="48">
        <f>VLOOKUP($Q679&amp;$B679,'PNC Exon. &amp; no Exon.'!$A:$AL,'P.N.C. x Comp. x Ramos'!L$66,0)</f>
        <v>0</v>
      </c>
      <c r="M679" s="48">
        <f>VLOOKUP($Q679&amp;$B679,'PNC Exon. &amp; no Exon.'!$A:$AL,'P.N.C. x Comp. x Ramos'!M$66,0)</f>
        <v>0</v>
      </c>
      <c r="N679" s="48">
        <f>VLOOKUP($Q679&amp;$B679,'PNC Exon. &amp; no Exon.'!$A:$AL,'P.N.C. x Comp. x Ramos'!N$66,0)</f>
        <v>0</v>
      </c>
      <c r="O679" s="57">
        <f t="shared" si="58"/>
        <v>0</v>
      </c>
      <c r="Q679" s="137" t="s">
        <v>10</v>
      </c>
    </row>
    <row r="680" spans="1:17" ht="15.95" customHeight="1" x14ac:dyDescent="0.4">
      <c r="A680" s="47">
        <f t="shared" si="56"/>
        <v>1</v>
      </c>
      <c r="B680" s="51" t="s">
        <v>111</v>
      </c>
      <c r="C680" s="76">
        <f t="shared" si="59"/>
        <v>0</v>
      </c>
      <c r="D680" s="48">
        <f>VLOOKUP($Q680&amp;$B680,'PNC Exon. &amp; no Exon.'!$A:$AL,'P.N.C. x Comp. x Ramos'!D$66,0)</f>
        <v>0</v>
      </c>
      <c r="E680" s="48">
        <f>VLOOKUP($Q680&amp;$B680,'PNC Exon. &amp; no Exon.'!$A:$AL,'P.N.C. x Comp. x Ramos'!E$66,0)</f>
        <v>0</v>
      </c>
      <c r="F680" s="48">
        <f>VLOOKUP($Q680&amp;$B680,'PNC Exon. &amp; no Exon.'!$A:$AL,'P.N.C. x Comp. x Ramos'!F$66,0)</f>
        <v>0</v>
      </c>
      <c r="G680" s="48">
        <f>VLOOKUP($Q680&amp;$B680,'PNC Exon. &amp; no Exon.'!$A:$AL,'P.N.C. x Comp. x Ramos'!G$66,0)</f>
        <v>0</v>
      </c>
      <c r="H680" s="48">
        <f>VLOOKUP($Q680&amp;$B680,'PNC Exon. &amp; no Exon.'!$A:$AL,'P.N.C. x Comp. x Ramos'!H$66,0)</f>
        <v>0</v>
      </c>
      <c r="I680" s="48">
        <f>VLOOKUP($Q680&amp;$B680,'PNC Exon. &amp; no Exon.'!$A:$AL,'P.N.C. x Comp. x Ramos'!I$66,0)</f>
        <v>0</v>
      </c>
      <c r="J680" s="48">
        <f>VLOOKUP($Q680&amp;$B680,'PNC Exon. &amp; no Exon.'!$A:$AL,'P.N.C. x Comp. x Ramos'!J$66,0)</f>
        <v>0</v>
      </c>
      <c r="K680" s="48">
        <f>VLOOKUP($Q680&amp;$B680,'PNC Exon. &amp; no Exon.'!$A:$AL,'P.N.C. x Comp. x Ramos'!K$66,0)</f>
        <v>0</v>
      </c>
      <c r="L680" s="48">
        <f>VLOOKUP($Q680&amp;$B680,'PNC Exon. &amp; no Exon.'!$A:$AL,'P.N.C. x Comp. x Ramos'!L$66,0)</f>
        <v>0</v>
      </c>
      <c r="M680" s="48">
        <f>VLOOKUP($Q680&amp;$B680,'PNC Exon. &amp; no Exon.'!$A:$AL,'P.N.C. x Comp. x Ramos'!M$66,0)</f>
        <v>0</v>
      </c>
      <c r="N680" s="48">
        <f>VLOOKUP($Q680&amp;$B680,'PNC Exon. &amp; no Exon.'!$A:$AL,'P.N.C. x Comp. x Ramos'!N$66,0)</f>
        <v>0</v>
      </c>
      <c r="O680" s="57">
        <f t="shared" si="58"/>
        <v>0</v>
      </c>
      <c r="Q680" s="137" t="s">
        <v>10</v>
      </c>
    </row>
    <row r="681" spans="1:17" ht="15.95" customHeight="1" x14ac:dyDescent="0.4">
      <c r="A681" s="47">
        <f t="shared" si="56"/>
        <v>1</v>
      </c>
      <c r="B681" s="51" t="s">
        <v>112</v>
      </c>
      <c r="C681" s="76">
        <f t="shared" si="59"/>
        <v>0</v>
      </c>
      <c r="D681" s="48">
        <f>VLOOKUP($Q681&amp;$B681,'PNC Exon. &amp; no Exon.'!$A:$AL,'P.N.C. x Comp. x Ramos'!D$66,0)</f>
        <v>0</v>
      </c>
      <c r="E681" s="48">
        <f>VLOOKUP($Q681&amp;$B681,'PNC Exon. &amp; no Exon.'!$A:$AL,'P.N.C. x Comp. x Ramos'!E$66,0)</f>
        <v>0</v>
      </c>
      <c r="F681" s="48">
        <f>VLOOKUP($Q681&amp;$B681,'PNC Exon. &amp; no Exon.'!$A:$AL,'P.N.C. x Comp. x Ramos'!F$66,0)</f>
        <v>0</v>
      </c>
      <c r="G681" s="48">
        <f>VLOOKUP($Q681&amp;$B681,'PNC Exon. &amp; no Exon.'!$A:$AL,'P.N.C. x Comp. x Ramos'!G$66,0)</f>
        <v>0</v>
      </c>
      <c r="H681" s="48">
        <f>VLOOKUP($Q681&amp;$B681,'PNC Exon. &amp; no Exon.'!$A:$AL,'P.N.C. x Comp. x Ramos'!H$66,0)</f>
        <v>0</v>
      </c>
      <c r="I681" s="48">
        <f>VLOOKUP($Q681&amp;$B681,'PNC Exon. &amp; no Exon.'!$A:$AL,'P.N.C. x Comp. x Ramos'!I$66,0)</f>
        <v>0</v>
      </c>
      <c r="J681" s="48">
        <f>VLOOKUP($Q681&amp;$B681,'PNC Exon. &amp; no Exon.'!$A:$AL,'P.N.C. x Comp. x Ramos'!J$66,0)</f>
        <v>0</v>
      </c>
      <c r="K681" s="48">
        <f>VLOOKUP($Q681&amp;$B681,'PNC Exon. &amp; no Exon.'!$A:$AL,'P.N.C. x Comp. x Ramos'!K$66,0)</f>
        <v>0</v>
      </c>
      <c r="L681" s="48">
        <f>VLOOKUP($Q681&amp;$B681,'PNC Exon. &amp; no Exon.'!$A:$AL,'P.N.C. x Comp. x Ramos'!L$66,0)</f>
        <v>0</v>
      </c>
      <c r="M681" s="48">
        <f>VLOOKUP($Q681&amp;$B681,'PNC Exon. &amp; no Exon.'!$A:$AL,'P.N.C. x Comp. x Ramos'!M$66,0)</f>
        <v>0</v>
      </c>
      <c r="N681" s="48">
        <f>VLOOKUP($Q681&amp;$B681,'PNC Exon. &amp; no Exon.'!$A:$AL,'P.N.C. x Comp. x Ramos'!N$66,0)</f>
        <v>0</v>
      </c>
      <c r="O681" s="57">
        <f t="shared" si="58"/>
        <v>0</v>
      </c>
      <c r="Q681" s="137" t="s">
        <v>10</v>
      </c>
    </row>
    <row r="682" spans="1:17" ht="15.95" customHeight="1" x14ac:dyDescent="0.4">
      <c r="A682" s="47">
        <f t="shared" si="56"/>
        <v>1</v>
      </c>
      <c r="B682" s="51" t="s">
        <v>113</v>
      </c>
      <c r="C682" s="76">
        <f t="shared" si="59"/>
        <v>0</v>
      </c>
      <c r="D682" s="48">
        <f>VLOOKUP($Q682&amp;$B682,'PNC Exon. &amp; no Exon.'!$A:$AL,'P.N.C. x Comp. x Ramos'!D$66,0)</f>
        <v>0</v>
      </c>
      <c r="E682" s="48">
        <f>VLOOKUP($Q682&amp;$B682,'PNC Exon. &amp; no Exon.'!$A:$AL,'P.N.C. x Comp. x Ramos'!E$66,0)</f>
        <v>0</v>
      </c>
      <c r="F682" s="48">
        <f>VLOOKUP($Q682&amp;$B682,'PNC Exon. &amp; no Exon.'!$A:$AL,'P.N.C. x Comp. x Ramos'!F$66,0)</f>
        <v>0</v>
      </c>
      <c r="G682" s="48">
        <f>VLOOKUP($Q682&amp;$B682,'PNC Exon. &amp; no Exon.'!$A:$AL,'P.N.C. x Comp. x Ramos'!G$66,0)</f>
        <v>0</v>
      </c>
      <c r="H682" s="48">
        <f>VLOOKUP($Q682&amp;$B682,'PNC Exon. &amp; no Exon.'!$A:$AL,'P.N.C. x Comp. x Ramos'!H$66,0)</f>
        <v>0</v>
      </c>
      <c r="I682" s="48">
        <f>VLOOKUP($Q682&amp;$B682,'PNC Exon. &amp; no Exon.'!$A:$AL,'P.N.C. x Comp. x Ramos'!I$66,0)</f>
        <v>0</v>
      </c>
      <c r="J682" s="48">
        <f>VLOOKUP($Q682&amp;$B682,'PNC Exon. &amp; no Exon.'!$A:$AL,'P.N.C. x Comp. x Ramos'!J$66,0)</f>
        <v>0</v>
      </c>
      <c r="K682" s="48">
        <f>VLOOKUP($Q682&amp;$B682,'PNC Exon. &amp; no Exon.'!$A:$AL,'P.N.C. x Comp. x Ramos'!K$66,0)</f>
        <v>0</v>
      </c>
      <c r="L682" s="48">
        <f>VLOOKUP($Q682&amp;$B682,'PNC Exon. &amp; no Exon.'!$A:$AL,'P.N.C. x Comp. x Ramos'!L$66,0)</f>
        <v>0</v>
      </c>
      <c r="M682" s="48">
        <f>VLOOKUP($Q682&amp;$B682,'PNC Exon. &amp; no Exon.'!$A:$AL,'P.N.C. x Comp. x Ramos'!M$66,0)</f>
        <v>0</v>
      </c>
      <c r="N682" s="48">
        <f>VLOOKUP($Q682&amp;$B682,'PNC Exon. &amp; no Exon.'!$A:$AL,'P.N.C. x Comp. x Ramos'!N$66,0)</f>
        <v>0</v>
      </c>
      <c r="O682" s="57">
        <f t="shared" si="58"/>
        <v>0</v>
      </c>
      <c r="Q682" s="137" t="s">
        <v>10</v>
      </c>
    </row>
    <row r="683" spans="1:17" ht="15.95" customHeight="1" x14ac:dyDescent="0.4">
      <c r="A683" s="47">
        <f t="shared" si="56"/>
        <v>1</v>
      </c>
      <c r="B683" s="51" t="s">
        <v>77</v>
      </c>
      <c r="C683" s="76">
        <f t="shared" si="59"/>
        <v>0</v>
      </c>
      <c r="D683" s="48">
        <f>VLOOKUP($Q683&amp;$B683,'PNC Exon. &amp; no Exon.'!$A:$AL,'P.N.C. x Comp. x Ramos'!D$66,0)</f>
        <v>0</v>
      </c>
      <c r="E683" s="48">
        <f>VLOOKUP($Q683&amp;$B683,'PNC Exon. &amp; no Exon.'!$A:$AL,'P.N.C. x Comp. x Ramos'!E$66,0)</f>
        <v>0</v>
      </c>
      <c r="F683" s="48">
        <f>VLOOKUP($Q683&amp;$B683,'PNC Exon. &amp; no Exon.'!$A:$AL,'P.N.C. x Comp. x Ramos'!F$66,0)</f>
        <v>0</v>
      </c>
      <c r="G683" s="48">
        <f>VLOOKUP($Q683&amp;$B683,'PNC Exon. &amp; no Exon.'!$A:$AL,'P.N.C. x Comp. x Ramos'!G$66,0)</f>
        <v>0</v>
      </c>
      <c r="H683" s="48">
        <f>VLOOKUP($Q683&amp;$B683,'PNC Exon. &amp; no Exon.'!$A:$AL,'P.N.C. x Comp. x Ramos'!H$66,0)</f>
        <v>0</v>
      </c>
      <c r="I683" s="48">
        <f>VLOOKUP($Q683&amp;$B683,'PNC Exon. &amp; no Exon.'!$A:$AL,'P.N.C. x Comp. x Ramos'!I$66,0)</f>
        <v>0</v>
      </c>
      <c r="J683" s="48">
        <f>VLOOKUP($Q683&amp;$B683,'PNC Exon. &amp; no Exon.'!$A:$AL,'P.N.C. x Comp. x Ramos'!J$66,0)</f>
        <v>0</v>
      </c>
      <c r="K683" s="48">
        <f>VLOOKUP($Q683&amp;$B683,'PNC Exon. &amp; no Exon.'!$A:$AL,'P.N.C. x Comp. x Ramos'!K$66,0)</f>
        <v>0</v>
      </c>
      <c r="L683" s="48">
        <f>VLOOKUP($Q683&amp;$B683,'PNC Exon. &amp; no Exon.'!$A:$AL,'P.N.C. x Comp. x Ramos'!L$66,0)</f>
        <v>0</v>
      </c>
      <c r="M683" s="48">
        <f>VLOOKUP($Q683&amp;$B683,'PNC Exon. &amp; no Exon.'!$A:$AL,'P.N.C. x Comp. x Ramos'!M$66,0)</f>
        <v>0</v>
      </c>
      <c r="N683" s="48">
        <f>VLOOKUP($Q683&amp;$B683,'PNC Exon. &amp; no Exon.'!$A:$AL,'P.N.C. x Comp. x Ramos'!N$66,0)</f>
        <v>0</v>
      </c>
      <c r="O683" s="57">
        <f t="shared" si="58"/>
        <v>0</v>
      </c>
      <c r="Q683" s="137" t="s">
        <v>10</v>
      </c>
    </row>
    <row r="684" spans="1:17" ht="15.95" customHeight="1" x14ac:dyDescent="0.4">
      <c r="A684" s="47">
        <f t="shared" si="56"/>
        <v>1</v>
      </c>
      <c r="B684" s="51" t="s">
        <v>85</v>
      </c>
      <c r="C684" s="76">
        <f t="shared" si="59"/>
        <v>0</v>
      </c>
      <c r="D684" s="48">
        <f>VLOOKUP($Q684&amp;$B684,'PNC Exon. &amp; no Exon.'!$A:$AL,'P.N.C. x Comp. x Ramos'!D$66,0)</f>
        <v>0</v>
      </c>
      <c r="E684" s="48">
        <f>VLOOKUP($Q684&amp;$B684,'PNC Exon. &amp; no Exon.'!$A:$AL,'P.N.C. x Comp. x Ramos'!E$66,0)</f>
        <v>0</v>
      </c>
      <c r="F684" s="48">
        <f>VLOOKUP($Q684&amp;$B684,'PNC Exon. &amp; no Exon.'!$A:$AL,'P.N.C. x Comp. x Ramos'!F$66,0)</f>
        <v>0</v>
      </c>
      <c r="G684" s="48">
        <f>VLOOKUP($Q684&amp;$B684,'PNC Exon. &amp; no Exon.'!$A:$AL,'P.N.C. x Comp. x Ramos'!G$66,0)</f>
        <v>0</v>
      </c>
      <c r="H684" s="48">
        <f>VLOOKUP($Q684&amp;$B684,'PNC Exon. &amp; no Exon.'!$A:$AL,'P.N.C. x Comp. x Ramos'!H$66,0)</f>
        <v>0</v>
      </c>
      <c r="I684" s="48">
        <f>VLOOKUP($Q684&amp;$B684,'PNC Exon. &amp; no Exon.'!$A:$AL,'P.N.C. x Comp. x Ramos'!I$66,0)</f>
        <v>0</v>
      </c>
      <c r="J684" s="48">
        <f>VLOOKUP($Q684&amp;$B684,'PNC Exon. &amp; no Exon.'!$A:$AL,'P.N.C. x Comp. x Ramos'!J$66,0)</f>
        <v>0</v>
      </c>
      <c r="K684" s="48">
        <f>VLOOKUP($Q684&amp;$B684,'PNC Exon. &amp; no Exon.'!$A:$AL,'P.N.C. x Comp. x Ramos'!K$66,0)</f>
        <v>0</v>
      </c>
      <c r="L684" s="48">
        <f>VLOOKUP($Q684&amp;$B684,'PNC Exon. &amp; no Exon.'!$A:$AL,'P.N.C. x Comp. x Ramos'!L$66,0)</f>
        <v>0</v>
      </c>
      <c r="M684" s="48">
        <f>VLOOKUP($Q684&amp;$B684,'PNC Exon. &amp; no Exon.'!$A:$AL,'P.N.C. x Comp. x Ramos'!M$66,0)</f>
        <v>0</v>
      </c>
      <c r="N684" s="48">
        <f>VLOOKUP($Q684&amp;$B684,'PNC Exon. &amp; no Exon.'!$A:$AL,'P.N.C. x Comp. x Ramos'!N$66,0)</f>
        <v>0</v>
      </c>
      <c r="O684" s="57">
        <f t="shared" si="58"/>
        <v>0</v>
      </c>
      <c r="Q684" s="137" t="s">
        <v>10</v>
      </c>
    </row>
    <row r="685" spans="1:17" ht="15.95" customHeight="1" x14ac:dyDescent="0.4">
      <c r="A685" s="47">
        <f t="shared" si="56"/>
        <v>1</v>
      </c>
      <c r="B685" s="51" t="s">
        <v>94</v>
      </c>
      <c r="C685" s="76">
        <f t="shared" si="59"/>
        <v>0</v>
      </c>
      <c r="D685" s="48">
        <f>VLOOKUP($Q685&amp;$B685,'PNC Exon. &amp; no Exon.'!$A:$AL,'P.N.C. x Comp. x Ramos'!D$66,0)</f>
        <v>0</v>
      </c>
      <c r="E685" s="48">
        <f>VLOOKUP($Q685&amp;$B685,'PNC Exon. &amp; no Exon.'!$A:$AL,'P.N.C. x Comp. x Ramos'!E$66,0)</f>
        <v>0</v>
      </c>
      <c r="F685" s="48">
        <f>VLOOKUP($Q685&amp;$B685,'PNC Exon. &amp; no Exon.'!$A:$AL,'P.N.C. x Comp. x Ramos'!F$66,0)</f>
        <v>0</v>
      </c>
      <c r="G685" s="48">
        <f>VLOOKUP($Q685&amp;$B685,'PNC Exon. &amp; no Exon.'!$A:$AL,'P.N.C. x Comp. x Ramos'!G$66,0)</f>
        <v>0</v>
      </c>
      <c r="H685" s="48">
        <f>VLOOKUP($Q685&amp;$B685,'PNC Exon. &amp; no Exon.'!$A:$AL,'P.N.C. x Comp. x Ramos'!H$66,0)</f>
        <v>0</v>
      </c>
      <c r="I685" s="48">
        <f>VLOOKUP($Q685&amp;$B685,'PNC Exon. &amp; no Exon.'!$A:$AL,'P.N.C. x Comp. x Ramos'!I$66,0)</f>
        <v>0</v>
      </c>
      <c r="J685" s="48">
        <f>VLOOKUP($Q685&amp;$B685,'PNC Exon. &amp; no Exon.'!$A:$AL,'P.N.C. x Comp. x Ramos'!J$66,0)</f>
        <v>0</v>
      </c>
      <c r="K685" s="48">
        <f>VLOOKUP($Q685&amp;$B685,'PNC Exon. &amp; no Exon.'!$A:$AL,'P.N.C. x Comp. x Ramos'!K$66,0)</f>
        <v>0</v>
      </c>
      <c r="L685" s="48">
        <f>VLOOKUP($Q685&amp;$B685,'PNC Exon. &amp; no Exon.'!$A:$AL,'P.N.C. x Comp. x Ramos'!L$66,0)</f>
        <v>0</v>
      </c>
      <c r="M685" s="48">
        <f>VLOOKUP($Q685&amp;$B685,'PNC Exon. &amp; no Exon.'!$A:$AL,'P.N.C. x Comp. x Ramos'!M$66,0)</f>
        <v>0</v>
      </c>
      <c r="N685" s="48">
        <f>VLOOKUP($Q685&amp;$B685,'PNC Exon. &amp; no Exon.'!$A:$AL,'P.N.C. x Comp. x Ramos'!N$66,0)</f>
        <v>0</v>
      </c>
      <c r="O685" s="57">
        <f t="shared" si="58"/>
        <v>0</v>
      </c>
      <c r="Q685" s="137" t="s">
        <v>10</v>
      </c>
    </row>
    <row r="686" spans="1:17" ht="15.95" customHeight="1" x14ac:dyDescent="0.4">
      <c r="A686" s="47">
        <f t="shared" si="56"/>
        <v>1</v>
      </c>
      <c r="B686" s="51" t="s">
        <v>114</v>
      </c>
      <c r="C686" s="76">
        <f t="shared" si="59"/>
        <v>0</v>
      </c>
      <c r="D686" s="48">
        <f>VLOOKUP($Q686&amp;$B686,'PNC Exon. &amp; no Exon.'!$A:$AL,'P.N.C. x Comp. x Ramos'!D$66,0)</f>
        <v>0</v>
      </c>
      <c r="E686" s="48">
        <f>VLOOKUP($Q686&amp;$B686,'PNC Exon. &amp; no Exon.'!$A:$AL,'P.N.C. x Comp. x Ramos'!E$66,0)</f>
        <v>0</v>
      </c>
      <c r="F686" s="48">
        <f>VLOOKUP($Q686&amp;$B686,'PNC Exon. &amp; no Exon.'!$A:$AL,'P.N.C. x Comp. x Ramos'!F$66,0)</f>
        <v>0</v>
      </c>
      <c r="G686" s="48">
        <f>VLOOKUP($Q686&amp;$B686,'PNC Exon. &amp; no Exon.'!$A:$AL,'P.N.C. x Comp. x Ramos'!G$66,0)</f>
        <v>0</v>
      </c>
      <c r="H686" s="48">
        <f>VLOOKUP($Q686&amp;$B686,'PNC Exon. &amp; no Exon.'!$A:$AL,'P.N.C. x Comp. x Ramos'!H$66,0)</f>
        <v>0</v>
      </c>
      <c r="I686" s="48">
        <f>VLOOKUP($Q686&amp;$B686,'PNC Exon. &amp; no Exon.'!$A:$AL,'P.N.C. x Comp. x Ramos'!I$66,0)</f>
        <v>0</v>
      </c>
      <c r="J686" s="48">
        <f>VLOOKUP($Q686&amp;$B686,'PNC Exon. &amp; no Exon.'!$A:$AL,'P.N.C. x Comp. x Ramos'!J$66,0)</f>
        <v>0</v>
      </c>
      <c r="K686" s="48">
        <f>VLOOKUP($Q686&amp;$B686,'PNC Exon. &amp; no Exon.'!$A:$AL,'P.N.C. x Comp. x Ramos'!K$66,0)</f>
        <v>0</v>
      </c>
      <c r="L686" s="48">
        <f>VLOOKUP($Q686&amp;$B686,'PNC Exon. &amp; no Exon.'!$A:$AL,'P.N.C. x Comp. x Ramos'!L$66,0)</f>
        <v>0</v>
      </c>
      <c r="M686" s="48">
        <f>VLOOKUP($Q686&amp;$B686,'PNC Exon. &amp; no Exon.'!$A:$AL,'P.N.C. x Comp. x Ramos'!M$66,0)</f>
        <v>0</v>
      </c>
      <c r="N686" s="48">
        <f>VLOOKUP($Q686&amp;$B686,'PNC Exon. &amp; no Exon.'!$A:$AL,'P.N.C. x Comp. x Ramos'!N$66,0)</f>
        <v>0</v>
      </c>
      <c r="O686" s="57">
        <f t="shared" si="58"/>
        <v>0</v>
      </c>
      <c r="Q686" s="137" t="s">
        <v>10</v>
      </c>
    </row>
    <row r="687" spans="1:17" ht="15.95" customHeight="1" x14ac:dyDescent="0.4">
      <c r="A687" s="47">
        <f t="shared" si="56"/>
        <v>1</v>
      </c>
      <c r="B687" s="51" t="s">
        <v>115</v>
      </c>
      <c r="C687" s="76">
        <f t="shared" si="59"/>
        <v>0</v>
      </c>
      <c r="D687" s="48">
        <f>VLOOKUP($Q687&amp;$B687,'PNC Exon. &amp; no Exon.'!$A:$AL,'P.N.C. x Comp. x Ramos'!D$66,0)</f>
        <v>0</v>
      </c>
      <c r="E687" s="48">
        <f>VLOOKUP($Q687&amp;$B687,'PNC Exon. &amp; no Exon.'!$A:$AL,'P.N.C. x Comp. x Ramos'!E$66,0)</f>
        <v>0</v>
      </c>
      <c r="F687" s="48">
        <f>VLOOKUP($Q687&amp;$B687,'PNC Exon. &amp; no Exon.'!$A:$AL,'P.N.C. x Comp. x Ramos'!F$66,0)</f>
        <v>0</v>
      </c>
      <c r="G687" s="48">
        <f>VLOOKUP($Q687&amp;$B687,'PNC Exon. &amp; no Exon.'!$A:$AL,'P.N.C. x Comp. x Ramos'!G$66,0)</f>
        <v>0</v>
      </c>
      <c r="H687" s="48">
        <f>VLOOKUP($Q687&amp;$B687,'PNC Exon. &amp; no Exon.'!$A:$AL,'P.N.C. x Comp. x Ramos'!H$66,0)</f>
        <v>0</v>
      </c>
      <c r="I687" s="48">
        <f>VLOOKUP($Q687&amp;$B687,'PNC Exon. &amp; no Exon.'!$A:$AL,'P.N.C. x Comp. x Ramos'!I$66,0)</f>
        <v>0</v>
      </c>
      <c r="J687" s="48">
        <f>VLOOKUP($Q687&amp;$B687,'PNC Exon. &amp; no Exon.'!$A:$AL,'P.N.C. x Comp. x Ramos'!J$66,0)</f>
        <v>0</v>
      </c>
      <c r="K687" s="48">
        <f>VLOOKUP($Q687&amp;$B687,'PNC Exon. &amp; no Exon.'!$A:$AL,'P.N.C. x Comp. x Ramos'!K$66,0)</f>
        <v>0</v>
      </c>
      <c r="L687" s="48">
        <f>VLOOKUP($Q687&amp;$B687,'PNC Exon. &amp; no Exon.'!$A:$AL,'P.N.C. x Comp. x Ramos'!L$66,0)</f>
        <v>0</v>
      </c>
      <c r="M687" s="48">
        <f>VLOOKUP($Q687&amp;$B687,'PNC Exon. &amp; no Exon.'!$A:$AL,'P.N.C. x Comp. x Ramos'!M$66,0)</f>
        <v>0</v>
      </c>
      <c r="N687" s="48">
        <f>VLOOKUP($Q687&amp;$B687,'PNC Exon. &amp; no Exon.'!$A:$AL,'P.N.C. x Comp. x Ramos'!N$66,0)</f>
        <v>0</v>
      </c>
      <c r="O687" s="57">
        <f t="shared" si="58"/>
        <v>0</v>
      </c>
      <c r="Q687" s="137" t="s">
        <v>10</v>
      </c>
    </row>
    <row r="688" spans="1:17" ht="15.95" customHeight="1" x14ac:dyDescent="0.4">
      <c r="A688" s="47">
        <f t="shared" si="56"/>
        <v>1</v>
      </c>
      <c r="B688" s="51" t="s">
        <v>116</v>
      </c>
      <c r="C688" s="76">
        <f t="shared" si="59"/>
        <v>0</v>
      </c>
      <c r="D688" s="48">
        <f>VLOOKUP($Q688&amp;$B688,'PNC Exon. &amp; no Exon.'!$A:$AL,'P.N.C. x Comp. x Ramos'!D$66,0)</f>
        <v>0</v>
      </c>
      <c r="E688" s="48">
        <f>VLOOKUP($Q688&amp;$B688,'PNC Exon. &amp; no Exon.'!$A:$AL,'P.N.C. x Comp. x Ramos'!E$66,0)</f>
        <v>0</v>
      </c>
      <c r="F688" s="48">
        <f>VLOOKUP($Q688&amp;$B688,'PNC Exon. &amp; no Exon.'!$A:$AL,'P.N.C. x Comp. x Ramos'!F$66,0)</f>
        <v>0</v>
      </c>
      <c r="G688" s="48">
        <f>VLOOKUP($Q688&amp;$B688,'PNC Exon. &amp; no Exon.'!$A:$AL,'P.N.C. x Comp. x Ramos'!G$66,0)</f>
        <v>0</v>
      </c>
      <c r="H688" s="48">
        <f>VLOOKUP($Q688&amp;$B688,'PNC Exon. &amp; no Exon.'!$A:$AL,'P.N.C. x Comp. x Ramos'!H$66,0)</f>
        <v>0</v>
      </c>
      <c r="I688" s="48">
        <f>VLOOKUP($Q688&amp;$B688,'PNC Exon. &amp; no Exon.'!$A:$AL,'P.N.C. x Comp. x Ramos'!I$66,0)</f>
        <v>0</v>
      </c>
      <c r="J688" s="48">
        <f>VLOOKUP($Q688&amp;$B688,'PNC Exon. &amp; no Exon.'!$A:$AL,'P.N.C. x Comp. x Ramos'!J$66,0)</f>
        <v>0</v>
      </c>
      <c r="K688" s="48">
        <f>VLOOKUP($Q688&amp;$B688,'PNC Exon. &amp; no Exon.'!$A:$AL,'P.N.C. x Comp. x Ramos'!K$66,0)</f>
        <v>0</v>
      </c>
      <c r="L688" s="48">
        <f>VLOOKUP($Q688&amp;$B688,'PNC Exon. &amp; no Exon.'!$A:$AL,'P.N.C. x Comp. x Ramos'!L$66,0)</f>
        <v>0</v>
      </c>
      <c r="M688" s="48">
        <f>VLOOKUP($Q688&amp;$B688,'PNC Exon. &amp; no Exon.'!$A:$AL,'P.N.C. x Comp. x Ramos'!M$66,0)</f>
        <v>0</v>
      </c>
      <c r="N688" s="48">
        <f>VLOOKUP($Q688&amp;$B688,'PNC Exon. &amp; no Exon.'!$A:$AL,'P.N.C. x Comp. x Ramos'!N$66,0)</f>
        <v>0</v>
      </c>
      <c r="O688" s="57">
        <f t="shared" si="58"/>
        <v>0</v>
      </c>
      <c r="Q688" s="137" t="s">
        <v>10</v>
      </c>
    </row>
    <row r="689" spans="1:17" ht="15.95" customHeight="1" x14ac:dyDescent="0.4">
      <c r="A689" s="47">
        <f t="shared" si="56"/>
        <v>1</v>
      </c>
      <c r="B689" s="51" t="s">
        <v>118</v>
      </c>
      <c r="C689" s="76">
        <f t="shared" si="59"/>
        <v>0</v>
      </c>
      <c r="D689" s="48">
        <f>VLOOKUP($Q689&amp;$B689,'PNC Exon. &amp; no Exon.'!$A:$AL,'P.N.C. x Comp. x Ramos'!D$66,0)</f>
        <v>0</v>
      </c>
      <c r="E689" s="48">
        <f>VLOOKUP($Q689&amp;$B689,'PNC Exon. &amp; no Exon.'!$A:$AL,'P.N.C. x Comp. x Ramos'!E$66,0)</f>
        <v>0</v>
      </c>
      <c r="F689" s="48">
        <f>VLOOKUP($Q689&amp;$B689,'PNC Exon. &amp; no Exon.'!$A:$AL,'P.N.C. x Comp. x Ramos'!F$66,0)</f>
        <v>0</v>
      </c>
      <c r="G689" s="48">
        <f>VLOOKUP($Q689&amp;$B689,'PNC Exon. &amp; no Exon.'!$A:$AL,'P.N.C. x Comp. x Ramos'!G$66,0)</f>
        <v>0</v>
      </c>
      <c r="H689" s="48">
        <f>VLOOKUP($Q689&amp;$B689,'PNC Exon. &amp; no Exon.'!$A:$AL,'P.N.C. x Comp. x Ramos'!H$66,0)</f>
        <v>0</v>
      </c>
      <c r="I689" s="48">
        <f>VLOOKUP($Q689&amp;$B689,'PNC Exon. &amp; no Exon.'!$A:$AL,'P.N.C. x Comp. x Ramos'!I$66,0)</f>
        <v>0</v>
      </c>
      <c r="J689" s="48">
        <f>VLOOKUP($Q689&amp;$B689,'PNC Exon. &amp; no Exon.'!$A:$AL,'P.N.C. x Comp. x Ramos'!J$66,0)</f>
        <v>0</v>
      </c>
      <c r="K689" s="48">
        <f>VLOOKUP($Q689&amp;$B689,'PNC Exon. &amp; no Exon.'!$A:$AL,'P.N.C. x Comp. x Ramos'!K$66,0)</f>
        <v>0</v>
      </c>
      <c r="L689" s="48">
        <f>VLOOKUP($Q689&amp;$B689,'PNC Exon. &amp; no Exon.'!$A:$AL,'P.N.C. x Comp. x Ramos'!L$66,0)</f>
        <v>0</v>
      </c>
      <c r="M689" s="48">
        <f>VLOOKUP($Q689&amp;$B689,'PNC Exon. &amp; no Exon.'!$A:$AL,'P.N.C. x Comp. x Ramos'!M$66,0)</f>
        <v>0</v>
      </c>
      <c r="N689" s="48">
        <f>VLOOKUP($Q689&amp;$B689,'PNC Exon. &amp; no Exon.'!$A:$AL,'P.N.C. x Comp. x Ramos'!N$66,0)</f>
        <v>0</v>
      </c>
      <c r="O689" s="57">
        <f t="shared" si="58"/>
        <v>0</v>
      </c>
      <c r="Q689" s="137" t="s">
        <v>10</v>
      </c>
    </row>
    <row r="690" spans="1:17" ht="15.95" customHeight="1" x14ac:dyDescent="0.4">
      <c r="A690" s="47">
        <f t="shared" si="56"/>
        <v>1</v>
      </c>
      <c r="B690" s="50" t="s">
        <v>123</v>
      </c>
      <c r="C690" s="76">
        <f t="shared" si="59"/>
        <v>0</v>
      </c>
      <c r="D690" s="48">
        <f>VLOOKUP($Q690&amp;$B690,'PNC Exon. &amp; no Exon.'!$A:$AL,'P.N.C. x Comp. x Ramos'!D$66,0)</f>
        <v>0</v>
      </c>
      <c r="E690" s="48">
        <f>VLOOKUP($Q690&amp;$B690,'PNC Exon. &amp; no Exon.'!$A:$AL,'P.N.C. x Comp. x Ramos'!E$66,0)</f>
        <v>0</v>
      </c>
      <c r="F690" s="48">
        <f>VLOOKUP($Q690&amp;$B690,'PNC Exon. &amp; no Exon.'!$A:$AL,'P.N.C. x Comp. x Ramos'!F$66,0)</f>
        <v>0</v>
      </c>
      <c r="G690" s="48">
        <f>VLOOKUP($Q690&amp;$B690,'PNC Exon. &amp; no Exon.'!$A:$AL,'P.N.C. x Comp. x Ramos'!G$66,0)</f>
        <v>0</v>
      </c>
      <c r="H690" s="48">
        <f>VLOOKUP($Q690&amp;$B690,'PNC Exon. &amp; no Exon.'!$A:$AL,'P.N.C. x Comp. x Ramos'!H$66,0)</f>
        <v>0</v>
      </c>
      <c r="I690" s="48">
        <f>VLOOKUP($Q690&amp;$B690,'PNC Exon. &amp; no Exon.'!$A:$AL,'P.N.C. x Comp. x Ramos'!I$66,0)</f>
        <v>0</v>
      </c>
      <c r="J690" s="48">
        <f>VLOOKUP($Q690&amp;$B690,'PNC Exon. &amp; no Exon.'!$A:$AL,'P.N.C. x Comp. x Ramos'!J$66,0)</f>
        <v>0</v>
      </c>
      <c r="K690" s="48">
        <f>VLOOKUP($Q690&amp;$B690,'PNC Exon. &amp; no Exon.'!$A:$AL,'P.N.C. x Comp. x Ramos'!K$66,0)</f>
        <v>0</v>
      </c>
      <c r="L690" s="48">
        <f>VLOOKUP($Q690&amp;$B690,'PNC Exon. &amp; no Exon.'!$A:$AL,'P.N.C. x Comp. x Ramos'!L$66,0)</f>
        <v>0</v>
      </c>
      <c r="M690" s="48">
        <f>VLOOKUP($Q690&amp;$B690,'PNC Exon. &amp; no Exon.'!$A:$AL,'P.N.C. x Comp. x Ramos'!M$66,0)</f>
        <v>0</v>
      </c>
      <c r="N690" s="48">
        <f>VLOOKUP($Q690&amp;$B690,'PNC Exon. &amp; no Exon.'!$A:$AL,'P.N.C. x Comp. x Ramos'!N$66,0)</f>
        <v>0</v>
      </c>
      <c r="O690" s="57">
        <f t="shared" si="58"/>
        <v>0</v>
      </c>
      <c r="Q690" s="137" t="s">
        <v>10</v>
      </c>
    </row>
    <row r="691" spans="1:17" ht="15.95" customHeight="1" x14ac:dyDescent="0.4">
      <c r="A691" s="47">
        <f t="shared" si="56"/>
        <v>1</v>
      </c>
      <c r="B691" s="50" t="s">
        <v>119</v>
      </c>
      <c r="C691" s="76">
        <f t="shared" si="59"/>
        <v>0</v>
      </c>
      <c r="D691" s="48">
        <f>VLOOKUP($Q691&amp;$B691,'PNC Exon. &amp; no Exon.'!$A:$AL,'P.N.C. x Comp. x Ramos'!D$66,0)</f>
        <v>0</v>
      </c>
      <c r="E691" s="48">
        <f>VLOOKUP($Q691&amp;$B691,'PNC Exon. &amp; no Exon.'!$A:$AL,'P.N.C. x Comp. x Ramos'!E$66,0)</f>
        <v>0</v>
      </c>
      <c r="F691" s="48">
        <f>VLOOKUP($Q691&amp;$B691,'PNC Exon. &amp; no Exon.'!$A:$AL,'P.N.C. x Comp. x Ramos'!F$66,0)</f>
        <v>0</v>
      </c>
      <c r="G691" s="48">
        <f>VLOOKUP($Q691&amp;$B691,'PNC Exon. &amp; no Exon.'!$A:$AL,'P.N.C. x Comp. x Ramos'!G$66,0)</f>
        <v>0</v>
      </c>
      <c r="H691" s="48">
        <f>VLOOKUP($Q691&amp;$B691,'PNC Exon. &amp; no Exon.'!$A:$AL,'P.N.C. x Comp. x Ramos'!H$66,0)</f>
        <v>0</v>
      </c>
      <c r="I691" s="48">
        <f>VLOOKUP($Q691&amp;$B691,'PNC Exon. &amp; no Exon.'!$A:$AL,'P.N.C. x Comp. x Ramos'!I$66,0)</f>
        <v>0</v>
      </c>
      <c r="J691" s="48">
        <f>VLOOKUP($Q691&amp;$B691,'PNC Exon. &amp; no Exon.'!$A:$AL,'P.N.C. x Comp. x Ramos'!J$66,0)</f>
        <v>0</v>
      </c>
      <c r="K691" s="48">
        <f>VLOOKUP($Q691&amp;$B691,'PNC Exon. &amp; no Exon.'!$A:$AL,'P.N.C. x Comp. x Ramos'!K$66,0)</f>
        <v>0</v>
      </c>
      <c r="L691" s="48">
        <f>VLOOKUP($Q691&amp;$B691,'PNC Exon. &amp; no Exon.'!$A:$AL,'P.N.C. x Comp. x Ramos'!L$66,0)</f>
        <v>0</v>
      </c>
      <c r="M691" s="48">
        <f>VLOOKUP($Q691&amp;$B691,'PNC Exon. &amp; no Exon.'!$A:$AL,'P.N.C. x Comp. x Ramos'!M$66,0)</f>
        <v>0</v>
      </c>
      <c r="N691" s="48">
        <f>VLOOKUP($Q691&amp;$B691,'PNC Exon. &amp; no Exon.'!$A:$AL,'P.N.C. x Comp. x Ramos'!N$66,0)</f>
        <v>0</v>
      </c>
      <c r="O691" s="57">
        <f t="shared" si="58"/>
        <v>0</v>
      </c>
      <c r="Q691" s="137" t="s">
        <v>10</v>
      </c>
    </row>
    <row r="692" spans="1:17" ht="15.95" customHeight="1" x14ac:dyDescent="0.4">
      <c r="A692" s="47">
        <f t="shared" si="56"/>
        <v>1</v>
      </c>
      <c r="B692" s="51" t="s">
        <v>120</v>
      </c>
      <c r="C692" s="76">
        <f t="shared" si="59"/>
        <v>0</v>
      </c>
      <c r="D692" s="48">
        <f>VLOOKUP($Q692&amp;$B692,'PNC Exon. &amp; no Exon.'!$A:$AL,'P.N.C. x Comp. x Ramos'!D$66,0)</f>
        <v>0</v>
      </c>
      <c r="E692" s="48">
        <f>VLOOKUP($Q692&amp;$B692,'PNC Exon. &amp; no Exon.'!$A:$AL,'P.N.C. x Comp. x Ramos'!E$66,0)</f>
        <v>0</v>
      </c>
      <c r="F692" s="48">
        <f>VLOOKUP($Q692&amp;$B692,'PNC Exon. &amp; no Exon.'!$A:$AL,'P.N.C. x Comp. x Ramos'!F$66,0)</f>
        <v>0</v>
      </c>
      <c r="G692" s="48">
        <f>VLOOKUP($Q692&amp;$B692,'PNC Exon. &amp; no Exon.'!$A:$AL,'P.N.C. x Comp. x Ramos'!G$66,0)</f>
        <v>0</v>
      </c>
      <c r="H692" s="48">
        <f>VLOOKUP($Q692&amp;$B692,'PNC Exon. &amp; no Exon.'!$A:$AL,'P.N.C. x Comp. x Ramos'!H$66,0)</f>
        <v>0</v>
      </c>
      <c r="I692" s="48">
        <f>VLOOKUP($Q692&amp;$B692,'PNC Exon. &amp; no Exon.'!$A:$AL,'P.N.C. x Comp. x Ramos'!I$66,0)</f>
        <v>0</v>
      </c>
      <c r="J692" s="48">
        <f>VLOOKUP($Q692&amp;$B692,'PNC Exon. &amp; no Exon.'!$A:$AL,'P.N.C. x Comp. x Ramos'!J$66,0)</f>
        <v>0</v>
      </c>
      <c r="K692" s="48">
        <f>VLOOKUP($Q692&amp;$B692,'PNC Exon. &amp; no Exon.'!$A:$AL,'P.N.C. x Comp. x Ramos'!K$66,0)</f>
        <v>0</v>
      </c>
      <c r="L692" s="48">
        <f>VLOOKUP($Q692&amp;$B692,'PNC Exon. &amp; no Exon.'!$A:$AL,'P.N.C. x Comp. x Ramos'!L$66,0)</f>
        <v>0</v>
      </c>
      <c r="M692" s="48">
        <f>VLOOKUP($Q692&amp;$B692,'PNC Exon. &amp; no Exon.'!$A:$AL,'P.N.C. x Comp. x Ramos'!M$66,0)</f>
        <v>0</v>
      </c>
      <c r="N692" s="48">
        <f>VLOOKUP($Q692&amp;$B692,'PNC Exon. &amp; no Exon.'!$A:$AL,'P.N.C. x Comp. x Ramos'!N$66,0)</f>
        <v>0</v>
      </c>
      <c r="O692" s="57">
        <f t="shared" si="58"/>
        <v>0</v>
      </c>
      <c r="Q692" s="137" t="s">
        <v>10</v>
      </c>
    </row>
    <row r="693" spans="1:17" ht="15.95" customHeight="1" x14ac:dyDescent="0.4">
      <c r="A693" s="47">
        <f t="shared" si="56"/>
        <v>1</v>
      </c>
      <c r="B693" s="51" t="s">
        <v>80</v>
      </c>
      <c r="C693" s="76">
        <f t="shared" si="59"/>
        <v>0</v>
      </c>
      <c r="D693" s="48">
        <f>VLOOKUP($Q693&amp;$B693,'PNC Exon. &amp; no Exon.'!$A:$AL,'P.N.C. x Comp. x Ramos'!D$66,0)</f>
        <v>0</v>
      </c>
      <c r="E693" s="48">
        <f>VLOOKUP($Q693&amp;$B693,'PNC Exon. &amp; no Exon.'!$A:$AL,'P.N.C. x Comp. x Ramos'!E$66,0)</f>
        <v>0</v>
      </c>
      <c r="F693" s="48">
        <f>VLOOKUP($Q693&amp;$B693,'PNC Exon. &amp; no Exon.'!$A:$AL,'P.N.C. x Comp. x Ramos'!F$66,0)</f>
        <v>0</v>
      </c>
      <c r="G693" s="48">
        <f>VLOOKUP($Q693&amp;$B693,'PNC Exon. &amp; no Exon.'!$A:$AL,'P.N.C. x Comp. x Ramos'!G$66,0)</f>
        <v>0</v>
      </c>
      <c r="H693" s="48">
        <f>VLOOKUP($Q693&amp;$B693,'PNC Exon. &amp; no Exon.'!$A:$AL,'P.N.C. x Comp. x Ramos'!H$66,0)</f>
        <v>0</v>
      </c>
      <c r="I693" s="48">
        <f>VLOOKUP($Q693&amp;$B693,'PNC Exon. &amp; no Exon.'!$A:$AL,'P.N.C. x Comp. x Ramos'!I$66,0)</f>
        <v>0</v>
      </c>
      <c r="J693" s="48">
        <f>VLOOKUP($Q693&amp;$B693,'PNC Exon. &amp; no Exon.'!$A:$AL,'P.N.C. x Comp. x Ramos'!J$66,0)</f>
        <v>0</v>
      </c>
      <c r="K693" s="48">
        <f>VLOOKUP($Q693&amp;$B693,'PNC Exon. &amp; no Exon.'!$A:$AL,'P.N.C. x Comp. x Ramos'!K$66,0)</f>
        <v>0</v>
      </c>
      <c r="L693" s="48">
        <f>VLOOKUP($Q693&amp;$B693,'PNC Exon. &amp; no Exon.'!$A:$AL,'P.N.C. x Comp. x Ramos'!L$66,0)</f>
        <v>0</v>
      </c>
      <c r="M693" s="48">
        <f>VLOOKUP($Q693&amp;$B693,'PNC Exon. &amp; no Exon.'!$A:$AL,'P.N.C. x Comp. x Ramos'!M$66,0)</f>
        <v>0</v>
      </c>
      <c r="N693" s="48">
        <f>VLOOKUP($Q693&amp;$B693,'PNC Exon. &amp; no Exon.'!$A:$AL,'P.N.C. x Comp. x Ramos'!N$66,0)</f>
        <v>0</v>
      </c>
      <c r="O693" s="57">
        <f t="shared" si="58"/>
        <v>0</v>
      </c>
      <c r="Q693" s="137" t="s">
        <v>10</v>
      </c>
    </row>
    <row r="694" spans="1:17" ht="15.95" customHeight="1" x14ac:dyDescent="0.4">
      <c r="A694" s="47">
        <f t="shared" si="56"/>
        <v>1</v>
      </c>
      <c r="B694" s="51" t="s">
        <v>87</v>
      </c>
      <c r="C694" s="76">
        <f t="shared" si="59"/>
        <v>0</v>
      </c>
      <c r="D694" s="48">
        <f>VLOOKUP($Q694&amp;$B694,'PNC Exon. &amp; no Exon.'!$A:$AL,'P.N.C. x Comp. x Ramos'!D$66,0)</f>
        <v>0</v>
      </c>
      <c r="E694" s="48">
        <f>VLOOKUP($Q694&amp;$B694,'PNC Exon. &amp; no Exon.'!$A:$AL,'P.N.C. x Comp. x Ramos'!E$66,0)</f>
        <v>0</v>
      </c>
      <c r="F694" s="48">
        <f>VLOOKUP($Q694&amp;$B694,'PNC Exon. &amp; no Exon.'!$A:$AL,'P.N.C. x Comp. x Ramos'!F$66,0)</f>
        <v>0</v>
      </c>
      <c r="G694" s="48">
        <f>VLOOKUP($Q694&amp;$B694,'PNC Exon. &amp; no Exon.'!$A:$AL,'P.N.C. x Comp. x Ramos'!G$66,0)</f>
        <v>0</v>
      </c>
      <c r="H694" s="48">
        <f>VLOOKUP($Q694&amp;$B694,'PNC Exon. &amp; no Exon.'!$A:$AL,'P.N.C. x Comp. x Ramos'!H$66,0)</f>
        <v>0</v>
      </c>
      <c r="I694" s="48">
        <f>VLOOKUP($Q694&amp;$B694,'PNC Exon. &amp; no Exon.'!$A:$AL,'P.N.C. x Comp. x Ramos'!I$66,0)</f>
        <v>0</v>
      </c>
      <c r="J694" s="48">
        <f>VLOOKUP($Q694&amp;$B694,'PNC Exon. &amp; no Exon.'!$A:$AL,'P.N.C. x Comp. x Ramos'!J$66,0)</f>
        <v>0</v>
      </c>
      <c r="K694" s="48">
        <f>VLOOKUP($Q694&amp;$B694,'PNC Exon. &amp; no Exon.'!$A:$AL,'P.N.C. x Comp. x Ramos'!K$66,0)</f>
        <v>0</v>
      </c>
      <c r="L694" s="48">
        <f>VLOOKUP($Q694&amp;$B694,'PNC Exon. &amp; no Exon.'!$A:$AL,'P.N.C. x Comp. x Ramos'!L$66,0)</f>
        <v>0</v>
      </c>
      <c r="M694" s="48">
        <f>VLOOKUP($Q694&amp;$B694,'PNC Exon. &amp; no Exon.'!$A:$AL,'P.N.C. x Comp. x Ramos'!M$66,0)</f>
        <v>0</v>
      </c>
      <c r="N694" s="48">
        <f>VLOOKUP($Q694&amp;$B694,'PNC Exon. &amp; no Exon.'!$A:$AL,'P.N.C. x Comp. x Ramos'!N$66,0)</f>
        <v>0</v>
      </c>
      <c r="O694" s="57">
        <f t="shared" si="58"/>
        <v>0</v>
      </c>
      <c r="Q694" s="137" t="s">
        <v>10</v>
      </c>
    </row>
    <row r="695" spans="1:17" ht="15.95" customHeight="1" x14ac:dyDescent="0.4">
      <c r="A695" s="47">
        <f t="shared" si="56"/>
        <v>1</v>
      </c>
      <c r="B695" s="51" t="s">
        <v>121</v>
      </c>
      <c r="C695" s="76">
        <f t="shared" si="59"/>
        <v>0</v>
      </c>
      <c r="D695" s="48">
        <f>VLOOKUP($Q695&amp;$B695,'PNC Exon. &amp; no Exon.'!$A:$AL,'P.N.C. x Comp. x Ramos'!D$66,0)</f>
        <v>0</v>
      </c>
      <c r="E695" s="48">
        <f>VLOOKUP($Q695&amp;$B695,'PNC Exon. &amp; no Exon.'!$A:$AL,'P.N.C. x Comp. x Ramos'!E$66,0)</f>
        <v>0</v>
      </c>
      <c r="F695" s="48">
        <f>VLOOKUP($Q695&amp;$B695,'PNC Exon. &amp; no Exon.'!$A:$AL,'P.N.C. x Comp. x Ramos'!F$66,0)</f>
        <v>0</v>
      </c>
      <c r="G695" s="48">
        <f>VLOOKUP($Q695&amp;$B695,'PNC Exon. &amp; no Exon.'!$A:$AL,'P.N.C. x Comp. x Ramos'!G$66,0)</f>
        <v>0</v>
      </c>
      <c r="H695" s="48">
        <f>VLOOKUP($Q695&amp;$B695,'PNC Exon. &amp; no Exon.'!$A:$AL,'P.N.C. x Comp. x Ramos'!H$66,0)</f>
        <v>0</v>
      </c>
      <c r="I695" s="48">
        <f>VLOOKUP($Q695&amp;$B695,'PNC Exon. &amp; no Exon.'!$A:$AL,'P.N.C. x Comp. x Ramos'!I$66,0)</f>
        <v>0</v>
      </c>
      <c r="J695" s="48">
        <f>VLOOKUP($Q695&amp;$B695,'PNC Exon. &amp; no Exon.'!$A:$AL,'P.N.C. x Comp. x Ramos'!J$66,0)</f>
        <v>0</v>
      </c>
      <c r="K695" s="48">
        <f>VLOOKUP($Q695&amp;$B695,'PNC Exon. &amp; no Exon.'!$A:$AL,'P.N.C. x Comp. x Ramos'!K$66,0)</f>
        <v>0</v>
      </c>
      <c r="L695" s="48">
        <f>VLOOKUP($Q695&amp;$B695,'PNC Exon. &amp; no Exon.'!$A:$AL,'P.N.C. x Comp. x Ramos'!L$66,0)</f>
        <v>0</v>
      </c>
      <c r="M695" s="48">
        <f>VLOOKUP($Q695&amp;$B695,'PNC Exon. &amp; no Exon.'!$A:$AL,'P.N.C. x Comp. x Ramos'!M$66,0)</f>
        <v>0</v>
      </c>
      <c r="N695" s="48">
        <f>VLOOKUP($Q695&amp;$B695,'PNC Exon. &amp; no Exon.'!$A:$AL,'P.N.C. x Comp. x Ramos'!N$66,0)</f>
        <v>0</v>
      </c>
      <c r="O695" s="57">
        <f t="shared" si="58"/>
        <v>0</v>
      </c>
      <c r="Q695" s="137" t="s">
        <v>10</v>
      </c>
    </row>
    <row r="696" spans="1:17" ht="15.95" customHeight="1" x14ac:dyDescent="0.4">
      <c r="A696" s="47">
        <f t="shared" si="56"/>
        <v>1</v>
      </c>
      <c r="B696" s="51" t="s">
        <v>78</v>
      </c>
      <c r="C696" s="76">
        <f t="shared" si="59"/>
        <v>0</v>
      </c>
      <c r="D696" s="48">
        <f>VLOOKUP($Q696&amp;$B696,'PNC Exon. &amp; no Exon.'!$A:$AL,'P.N.C. x Comp. x Ramos'!D$66,0)</f>
        <v>0</v>
      </c>
      <c r="E696" s="48">
        <f>VLOOKUP($Q696&amp;$B696,'PNC Exon. &amp; no Exon.'!$A:$AL,'P.N.C. x Comp. x Ramos'!E$66,0)</f>
        <v>0</v>
      </c>
      <c r="F696" s="48">
        <f>VLOOKUP($Q696&amp;$B696,'PNC Exon. &amp; no Exon.'!$A:$AL,'P.N.C. x Comp. x Ramos'!F$66,0)</f>
        <v>0</v>
      </c>
      <c r="G696" s="48">
        <f>VLOOKUP($Q696&amp;$B696,'PNC Exon. &amp; no Exon.'!$A:$AL,'P.N.C. x Comp. x Ramos'!G$66,0)</f>
        <v>0</v>
      </c>
      <c r="H696" s="48">
        <f>VLOOKUP($Q696&amp;$B696,'PNC Exon. &amp; no Exon.'!$A:$AL,'P.N.C. x Comp. x Ramos'!H$66,0)</f>
        <v>0</v>
      </c>
      <c r="I696" s="48">
        <f>VLOOKUP($Q696&amp;$B696,'PNC Exon. &amp; no Exon.'!$A:$AL,'P.N.C. x Comp. x Ramos'!I$66,0)</f>
        <v>0</v>
      </c>
      <c r="J696" s="48">
        <f>VLOOKUP($Q696&amp;$B696,'PNC Exon. &amp; no Exon.'!$A:$AL,'P.N.C. x Comp. x Ramos'!J$66,0)</f>
        <v>0</v>
      </c>
      <c r="K696" s="48">
        <f>VLOOKUP($Q696&amp;$B696,'PNC Exon. &amp; no Exon.'!$A:$AL,'P.N.C. x Comp. x Ramos'!K$66,0)</f>
        <v>0</v>
      </c>
      <c r="L696" s="48">
        <f>VLOOKUP($Q696&amp;$B696,'PNC Exon. &amp; no Exon.'!$A:$AL,'P.N.C. x Comp. x Ramos'!L$66,0)</f>
        <v>0</v>
      </c>
      <c r="M696" s="48">
        <f>VLOOKUP($Q696&amp;$B696,'PNC Exon. &amp; no Exon.'!$A:$AL,'P.N.C. x Comp. x Ramos'!M$66,0)</f>
        <v>0</v>
      </c>
      <c r="N696" s="48">
        <f>VLOOKUP($Q696&amp;$B696,'PNC Exon. &amp; no Exon.'!$A:$AL,'P.N.C. x Comp. x Ramos'!N$66,0)</f>
        <v>0</v>
      </c>
      <c r="O696" s="57">
        <f t="shared" si="58"/>
        <v>0</v>
      </c>
      <c r="Q696" s="137" t="s">
        <v>10</v>
      </c>
    </row>
    <row r="697" spans="1:17" ht="15.95" customHeight="1" x14ac:dyDescent="0.4">
      <c r="A697" s="47">
        <f t="shared" si="56"/>
        <v>1</v>
      </c>
      <c r="B697" s="51" t="s">
        <v>124</v>
      </c>
      <c r="C697" s="76">
        <f t="shared" si="59"/>
        <v>0</v>
      </c>
      <c r="D697" s="48">
        <f>VLOOKUP($Q697&amp;$B697,'PNC Exon. &amp; no Exon.'!$A:$AL,'P.N.C. x Comp. x Ramos'!D$66,0)</f>
        <v>0</v>
      </c>
      <c r="E697" s="48">
        <f>VLOOKUP($Q697&amp;$B697,'PNC Exon. &amp; no Exon.'!$A:$AL,'P.N.C. x Comp. x Ramos'!E$66,0)</f>
        <v>0</v>
      </c>
      <c r="F697" s="48">
        <f>VLOOKUP($Q697&amp;$B697,'PNC Exon. &amp; no Exon.'!$A:$AL,'P.N.C. x Comp. x Ramos'!F$66,0)</f>
        <v>0</v>
      </c>
      <c r="G697" s="48">
        <f>VLOOKUP($Q697&amp;$B697,'PNC Exon. &amp; no Exon.'!$A:$AL,'P.N.C. x Comp. x Ramos'!G$66,0)</f>
        <v>0</v>
      </c>
      <c r="H697" s="48">
        <f>VLOOKUP($Q697&amp;$B697,'PNC Exon. &amp; no Exon.'!$A:$AL,'P.N.C. x Comp. x Ramos'!H$66,0)</f>
        <v>0</v>
      </c>
      <c r="I697" s="48">
        <f>VLOOKUP($Q697&amp;$B697,'PNC Exon. &amp; no Exon.'!$A:$AL,'P.N.C. x Comp. x Ramos'!I$66,0)</f>
        <v>0</v>
      </c>
      <c r="J697" s="48">
        <f>VLOOKUP($Q697&amp;$B697,'PNC Exon. &amp; no Exon.'!$A:$AL,'P.N.C. x Comp. x Ramos'!J$66,0)</f>
        <v>0</v>
      </c>
      <c r="K697" s="48">
        <f>VLOOKUP($Q697&amp;$B697,'PNC Exon. &amp; no Exon.'!$A:$AL,'P.N.C. x Comp. x Ramos'!K$66,0)</f>
        <v>0</v>
      </c>
      <c r="L697" s="48">
        <f>VLOOKUP($Q697&amp;$B697,'PNC Exon. &amp; no Exon.'!$A:$AL,'P.N.C. x Comp. x Ramos'!L$66,0)</f>
        <v>0</v>
      </c>
      <c r="M697" s="48">
        <f>VLOOKUP($Q697&amp;$B697,'PNC Exon. &amp; no Exon.'!$A:$AL,'P.N.C. x Comp. x Ramos'!M$66,0)</f>
        <v>0</v>
      </c>
      <c r="N697" s="48">
        <f>VLOOKUP($Q697&amp;$B697,'PNC Exon. &amp; no Exon.'!$A:$AL,'P.N.C. x Comp. x Ramos'!N$66,0)</f>
        <v>0</v>
      </c>
      <c r="O697" s="57">
        <f t="shared" si="58"/>
        <v>0</v>
      </c>
      <c r="Q697" s="137" t="s">
        <v>10</v>
      </c>
    </row>
    <row r="698" spans="1:17" ht="15.95" customHeight="1" x14ac:dyDescent="0.4">
      <c r="A698" s="47">
        <f t="shared" si="56"/>
        <v>1</v>
      </c>
      <c r="B698" s="51" t="s">
        <v>122</v>
      </c>
      <c r="C698" s="76">
        <f t="shared" si="59"/>
        <v>0</v>
      </c>
      <c r="D698" s="48">
        <f>VLOOKUP($Q698&amp;$B698,'PNC Exon. &amp; no Exon.'!$A:$AL,'P.N.C. x Comp. x Ramos'!D$66,0)</f>
        <v>0</v>
      </c>
      <c r="E698" s="48">
        <f>VLOOKUP($Q698&amp;$B698,'PNC Exon. &amp; no Exon.'!$A:$AL,'P.N.C. x Comp. x Ramos'!E$66,0)</f>
        <v>0</v>
      </c>
      <c r="F698" s="48">
        <f>VLOOKUP($Q698&amp;$B698,'PNC Exon. &amp; no Exon.'!$A:$AL,'P.N.C. x Comp. x Ramos'!F$66,0)</f>
        <v>0</v>
      </c>
      <c r="G698" s="48">
        <f>VLOOKUP($Q698&amp;$B698,'PNC Exon. &amp; no Exon.'!$A:$AL,'P.N.C. x Comp. x Ramos'!G$66,0)</f>
        <v>0</v>
      </c>
      <c r="H698" s="48">
        <f>VLOOKUP($Q698&amp;$B698,'PNC Exon. &amp; no Exon.'!$A:$AL,'P.N.C. x Comp. x Ramos'!H$66,0)</f>
        <v>0</v>
      </c>
      <c r="I698" s="48">
        <f>VLOOKUP($Q698&amp;$B698,'PNC Exon. &amp; no Exon.'!$A:$AL,'P.N.C. x Comp. x Ramos'!I$66,0)</f>
        <v>0</v>
      </c>
      <c r="J698" s="48">
        <f>VLOOKUP($Q698&amp;$B698,'PNC Exon. &amp; no Exon.'!$A:$AL,'P.N.C. x Comp. x Ramos'!J$66,0)</f>
        <v>0</v>
      </c>
      <c r="K698" s="48">
        <f>VLOOKUP($Q698&amp;$B698,'PNC Exon. &amp; no Exon.'!$A:$AL,'P.N.C. x Comp. x Ramos'!K$66,0)</f>
        <v>0</v>
      </c>
      <c r="L698" s="48">
        <f>VLOOKUP($Q698&amp;$B698,'PNC Exon. &amp; no Exon.'!$A:$AL,'P.N.C. x Comp. x Ramos'!L$66,0)</f>
        <v>0</v>
      </c>
      <c r="M698" s="48">
        <f>VLOOKUP($Q698&amp;$B698,'PNC Exon. &amp; no Exon.'!$A:$AL,'P.N.C. x Comp. x Ramos'!M$66,0)</f>
        <v>0</v>
      </c>
      <c r="N698" s="48">
        <f>VLOOKUP($Q698&amp;$B698,'PNC Exon. &amp; no Exon.'!$A:$AL,'P.N.C. x Comp. x Ramos'!N$66,0)</f>
        <v>0</v>
      </c>
      <c r="O698" s="57">
        <f t="shared" si="58"/>
        <v>0</v>
      </c>
      <c r="Q698" s="137" t="s">
        <v>10</v>
      </c>
    </row>
    <row r="699" spans="1:17" ht="15.95" customHeight="1" x14ac:dyDescent="0.4">
      <c r="A699" s="47">
        <f t="shared" si="56"/>
        <v>1</v>
      </c>
      <c r="B699" s="51" t="s">
        <v>125</v>
      </c>
      <c r="C699" s="76">
        <f t="shared" si="59"/>
        <v>0</v>
      </c>
      <c r="D699" s="48">
        <f>VLOOKUP($Q699&amp;$B699,'PNC Exon. &amp; no Exon.'!$A:$AL,'P.N.C. x Comp. x Ramos'!D$66,0)</f>
        <v>0</v>
      </c>
      <c r="E699" s="48">
        <f>VLOOKUP($Q699&amp;$B699,'PNC Exon. &amp; no Exon.'!$A:$AL,'P.N.C. x Comp. x Ramos'!E$66,0)</f>
        <v>0</v>
      </c>
      <c r="F699" s="48">
        <f>VLOOKUP($Q699&amp;$B699,'PNC Exon. &amp; no Exon.'!$A:$AL,'P.N.C. x Comp. x Ramos'!F$66,0)</f>
        <v>0</v>
      </c>
      <c r="G699" s="48">
        <f>VLOOKUP($Q699&amp;$B699,'PNC Exon. &amp; no Exon.'!$A:$AL,'P.N.C. x Comp. x Ramos'!G$66,0)</f>
        <v>0</v>
      </c>
      <c r="H699" s="48">
        <f>VLOOKUP($Q699&amp;$B699,'PNC Exon. &amp; no Exon.'!$A:$AL,'P.N.C. x Comp. x Ramos'!H$66,0)</f>
        <v>0</v>
      </c>
      <c r="I699" s="48">
        <f>VLOOKUP($Q699&amp;$B699,'PNC Exon. &amp; no Exon.'!$A:$AL,'P.N.C. x Comp. x Ramos'!I$66,0)</f>
        <v>0</v>
      </c>
      <c r="J699" s="48">
        <f>VLOOKUP($Q699&amp;$B699,'PNC Exon. &amp; no Exon.'!$A:$AL,'P.N.C. x Comp. x Ramos'!J$66,0)</f>
        <v>0</v>
      </c>
      <c r="K699" s="48">
        <f>VLOOKUP($Q699&amp;$B699,'PNC Exon. &amp; no Exon.'!$A:$AL,'P.N.C. x Comp. x Ramos'!K$66,0)</f>
        <v>0</v>
      </c>
      <c r="L699" s="48">
        <f>VLOOKUP($Q699&amp;$B699,'PNC Exon. &amp; no Exon.'!$A:$AL,'P.N.C. x Comp. x Ramos'!L$66,0)</f>
        <v>0</v>
      </c>
      <c r="M699" s="48">
        <f>VLOOKUP($Q699&amp;$B699,'PNC Exon. &amp; no Exon.'!$A:$AL,'P.N.C. x Comp. x Ramos'!M$66,0)</f>
        <v>0</v>
      </c>
      <c r="N699" s="48">
        <f>VLOOKUP($Q699&amp;$B699,'PNC Exon. &amp; no Exon.'!$A:$AL,'P.N.C. x Comp. x Ramos'!N$66,0)</f>
        <v>0</v>
      </c>
      <c r="O699" s="57">
        <f t="shared" si="58"/>
        <v>0</v>
      </c>
      <c r="Q699" s="137" t="s">
        <v>10</v>
      </c>
    </row>
    <row r="700" spans="1:17" ht="15.95" customHeight="1" x14ac:dyDescent="0.4">
      <c r="A700" s="47">
        <f t="shared" si="56"/>
        <v>1</v>
      </c>
      <c r="B700" s="51" t="s">
        <v>126</v>
      </c>
      <c r="C700" s="76">
        <f t="shared" si="59"/>
        <v>0</v>
      </c>
      <c r="D700" s="48">
        <f>VLOOKUP($Q700&amp;$B700,'PNC Exon. &amp; no Exon.'!$A:$AL,'P.N.C. x Comp. x Ramos'!D$66,0)</f>
        <v>0</v>
      </c>
      <c r="E700" s="48">
        <f>VLOOKUP($Q700&amp;$B700,'PNC Exon. &amp; no Exon.'!$A:$AL,'P.N.C. x Comp. x Ramos'!E$66,0)</f>
        <v>0</v>
      </c>
      <c r="F700" s="48">
        <f>VLOOKUP($Q700&amp;$B700,'PNC Exon. &amp; no Exon.'!$A:$AL,'P.N.C. x Comp. x Ramos'!F$66,0)</f>
        <v>0</v>
      </c>
      <c r="G700" s="48">
        <f>VLOOKUP($Q700&amp;$B700,'PNC Exon. &amp; no Exon.'!$A:$AL,'P.N.C. x Comp. x Ramos'!G$66,0)</f>
        <v>0</v>
      </c>
      <c r="H700" s="48">
        <f>VLOOKUP($Q700&amp;$B700,'PNC Exon. &amp; no Exon.'!$A:$AL,'P.N.C. x Comp. x Ramos'!H$66,0)</f>
        <v>0</v>
      </c>
      <c r="I700" s="48">
        <f>VLOOKUP($Q700&amp;$B700,'PNC Exon. &amp; no Exon.'!$A:$AL,'P.N.C. x Comp. x Ramos'!I$66,0)</f>
        <v>0</v>
      </c>
      <c r="J700" s="48">
        <f>VLOOKUP($Q700&amp;$B700,'PNC Exon. &amp; no Exon.'!$A:$AL,'P.N.C. x Comp. x Ramos'!J$66,0)</f>
        <v>0</v>
      </c>
      <c r="K700" s="48">
        <f>VLOOKUP($Q700&amp;$B700,'PNC Exon. &amp; no Exon.'!$A:$AL,'P.N.C. x Comp. x Ramos'!K$66,0)</f>
        <v>0</v>
      </c>
      <c r="L700" s="48">
        <f>VLOOKUP($Q700&amp;$B700,'PNC Exon. &amp; no Exon.'!$A:$AL,'P.N.C. x Comp. x Ramos'!L$66,0)</f>
        <v>0</v>
      </c>
      <c r="M700" s="48">
        <f>VLOOKUP($Q700&amp;$B700,'PNC Exon. &amp; no Exon.'!$A:$AL,'P.N.C. x Comp. x Ramos'!M$66,0)</f>
        <v>0</v>
      </c>
      <c r="N700" s="48">
        <f>VLOOKUP($Q700&amp;$B700,'PNC Exon. &amp; no Exon.'!$A:$AL,'P.N.C. x Comp. x Ramos'!N$66,0)</f>
        <v>0</v>
      </c>
      <c r="O700" s="57">
        <f t="shared" si="58"/>
        <v>0</v>
      </c>
      <c r="Q700" s="137" t="s">
        <v>10</v>
      </c>
    </row>
    <row r="701" spans="1:17" ht="15.95" customHeight="1" x14ac:dyDescent="0.4">
      <c r="A701" s="47">
        <f t="shared" si="56"/>
        <v>1</v>
      </c>
      <c r="B701" s="51" t="s">
        <v>117</v>
      </c>
      <c r="C701" s="76">
        <f t="shared" si="59"/>
        <v>0</v>
      </c>
      <c r="D701" s="48">
        <f>VLOOKUP($Q701&amp;$B701,'PNC Exon. &amp; no Exon.'!$A:$AL,'P.N.C. x Comp. x Ramos'!D$66,0)</f>
        <v>0</v>
      </c>
      <c r="E701" s="48">
        <f>VLOOKUP($Q701&amp;$B701,'PNC Exon. &amp; no Exon.'!$A:$AL,'P.N.C. x Comp. x Ramos'!E$66,0)</f>
        <v>0</v>
      </c>
      <c r="F701" s="48">
        <f>VLOOKUP($Q701&amp;$B701,'PNC Exon. &amp; no Exon.'!$A:$AL,'P.N.C. x Comp. x Ramos'!F$66,0)</f>
        <v>0</v>
      </c>
      <c r="G701" s="48">
        <f>VLOOKUP($Q701&amp;$B701,'PNC Exon. &amp; no Exon.'!$A:$AL,'P.N.C. x Comp. x Ramos'!G$66,0)</f>
        <v>0</v>
      </c>
      <c r="H701" s="48">
        <f>VLOOKUP($Q701&amp;$B701,'PNC Exon. &amp; no Exon.'!$A:$AL,'P.N.C. x Comp. x Ramos'!H$66,0)</f>
        <v>0</v>
      </c>
      <c r="I701" s="48">
        <f>VLOOKUP($Q701&amp;$B701,'PNC Exon. &amp; no Exon.'!$A:$AL,'P.N.C. x Comp. x Ramos'!I$66,0)</f>
        <v>0</v>
      </c>
      <c r="J701" s="48">
        <f>VLOOKUP($Q701&amp;$B701,'PNC Exon. &amp; no Exon.'!$A:$AL,'P.N.C. x Comp. x Ramos'!J$66,0)</f>
        <v>0</v>
      </c>
      <c r="K701" s="48">
        <f>VLOOKUP($Q701&amp;$B701,'PNC Exon. &amp; no Exon.'!$A:$AL,'P.N.C. x Comp. x Ramos'!K$66,0)</f>
        <v>0</v>
      </c>
      <c r="L701" s="48">
        <f>VLOOKUP($Q701&amp;$B701,'PNC Exon. &amp; no Exon.'!$A:$AL,'P.N.C. x Comp. x Ramos'!L$66,0)</f>
        <v>0</v>
      </c>
      <c r="M701" s="48">
        <f>VLOOKUP($Q701&amp;$B701,'PNC Exon. &amp; no Exon.'!$A:$AL,'P.N.C. x Comp. x Ramos'!M$66,0)</f>
        <v>0</v>
      </c>
      <c r="N701" s="48">
        <f>VLOOKUP($Q701&amp;$B701,'PNC Exon. &amp; no Exon.'!$A:$AL,'P.N.C. x Comp. x Ramos'!N$66,0)</f>
        <v>0</v>
      </c>
      <c r="O701" s="57">
        <f t="shared" si="58"/>
        <v>0</v>
      </c>
      <c r="Q701" s="137" t="s">
        <v>10</v>
      </c>
    </row>
    <row r="702" spans="1:17" ht="15.95" customHeight="1" x14ac:dyDescent="0.4">
      <c r="A702" s="47">
        <f t="shared" si="56"/>
        <v>1</v>
      </c>
      <c r="B702" s="51" t="s">
        <v>127</v>
      </c>
      <c r="C702" s="76">
        <f t="shared" si="59"/>
        <v>0</v>
      </c>
      <c r="D702" s="48">
        <f>VLOOKUP($Q702&amp;$B702,'PNC Exon. &amp; no Exon.'!$A:$AL,'P.N.C. x Comp. x Ramos'!D$66,0)</f>
        <v>0</v>
      </c>
      <c r="E702" s="48">
        <f>VLOOKUP($Q702&amp;$B702,'PNC Exon. &amp; no Exon.'!$A:$AL,'P.N.C. x Comp. x Ramos'!E$66,0)</f>
        <v>0</v>
      </c>
      <c r="F702" s="48">
        <f>VLOOKUP($Q702&amp;$B702,'PNC Exon. &amp; no Exon.'!$A:$AL,'P.N.C. x Comp. x Ramos'!F$66,0)</f>
        <v>0</v>
      </c>
      <c r="G702" s="48">
        <f>VLOOKUP($Q702&amp;$B702,'PNC Exon. &amp; no Exon.'!$A:$AL,'P.N.C. x Comp. x Ramos'!G$66,0)</f>
        <v>0</v>
      </c>
      <c r="H702" s="48">
        <f>VLOOKUP($Q702&amp;$B702,'PNC Exon. &amp; no Exon.'!$A:$AL,'P.N.C. x Comp. x Ramos'!H$66,0)</f>
        <v>0</v>
      </c>
      <c r="I702" s="48">
        <f>VLOOKUP($Q702&amp;$B702,'PNC Exon. &amp; no Exon.'!$A:$AL,'P.N.C. x Comp. x Ramos'!I$66,0)</f>
        <v>0</v>
      </c>
      <c r="J702" s="48">
        <f>VLOOKUP($Q702&amp;$B702,'PNC Exon. &amp; no Exon.'!$A:$AL,'P.N.C. x Comp. x Ramos'!J$66,0)</f>
        <v>0</v>
      </c>
      <c r="K702" s="48">
        <f>VLOOKUP($Q702&amp;$B702,'PNC Exon. &amp; no Exon.'!$A:$AL,'P.N.C. x Comp. x Ramos'!K$66,0)</f>
        <v>0</v>
      </c>
      <c r="L702" s="48">
        <f>VLOOKUP($Q702&amp;$B702,'PNC Exon. &amp; no Exon.'!$A:$AL,'P.N.C. x Comp. x Ramos'!L$66,0)</f>
        <v>0</v>
      </c>
      <c r="M702" s="48">
        <f>VLOOKUP($Q702&amp;$B702,'PNC Exon. &amp; no Exon.'!$A:$AL,'P.N.C. x Comp. x Ramos'!M$66,0)</f>
        <v>0</v>
      </c>
      <c r="N702" s="48">
        <f>VLOOKUP($Q702&amp;$B702,'PNC Exon. &amp; no Exon.'!$A:$AL,'P.N.C. x Comp. x Ramos'!N$66,0)</f>
        <v>0</v>
      </c>
      <c r="O702" s="57">
        <f t="shared" si="58"/>
        <v>0</v>
      </c>
      <c r="Q702" s="137" t="s">
        <v>10</v>
      </c>
    </row>
    <row r="703" spans="1:17" ht="15.95" customHeight="1" x14ac:dyDescent="0.4">
      <c r="A703" s="47">
        <f t="shared" si="56"/>
        <v>1</v>
      </c>
      <c r="B703" s="51" t="s">
        <v>79</v>
      </c>
      <c r="C703" s="76">
        <f t="shared" si="59"/>
        <v>0</v>
      </c>
      <c r="D703" s="48">
        <f>VLOOKUP($Q703&amp;$B703,'PNC Exon. &amp; no Exon.'!$A:$AL,'P.N.C. x Comp. x Ramos'!D$66,0)</f>
        <v>0</v>
      </c>
      <c r="E703" s="48">
        <f>VLOOKUP($Q703&amp;$B703,'PNC Exon. &amp; no Exon.'!$A:$AL,'P.N.C. x Comp. x Ramos'!E$66,0)</f>
        <v>0</v>
      </c>
      <c r="F703" s="48">
        <f>VLOOKUP($Q703&amp;$B703,'PNC Exon. &amp; no Exon.'!$A:$AL,'P.N.C. x Comp. x Ramos'!F$66,0)</f>
        <v>0</v>
      </c>
      <c r="G703" s="48">
        <f>VLOOKUP($Q703&amp;$B703,'PNC Exon. &amp; no Exon.'!$A:$AL,'P.N.C. x Comp. x Ramos'!G$66,0)</f>
        <v>0</v>
      </c>
      <c r="H703" s="48">
        <f>VLOOKUP($Q703&amp;$B703,'PNC Exon. &amp; no Exon.'!$A:$AL,'P.N.C. x Comp. x Ramos'!H$66,0)</f>
        <v>0</v>
      </c>
      <c r="I703" s="48">
        <f>VLOOKUP($Q703&amp;$B703,'PNC Exon. &amp; no Exon.'!$A:$AL,'P.N.C. x Comp. x Ramos'!I$66,0)</f>
        <v>0</v>
      </c>
      <c r="J703" s="48">
        <f>VLOOKUP($Q703&amp;$B703,'PNC Exon. &amp; no Exon.'!$A:$AL,'P.N.C. x Comp. x Ramos'!J$66,0)</f>
        <v>0</v>
      </c>
      <c r="K703" s="48">
        <f>VLOOKUP($Q703&amp;$B703,'PNC Exon. &amp; no Exon.'!$A:$AL,'P.N.C. x Comp. x Ramos'!K$66,0)</f>
        <v>0</v>
      </c>
      <c r="L703" s="48">
        <f>VLOOKUP($Q703&amp;$B703,'PNC Exon. &amp; no Exon.'!$A:$AL,'P.N.C. x Comp. x Ramos'!L$66,0)</f>
        <v>0</v>
      </c>
      <c r="M703" s="48">
        <f>VLOOKUP($Q703&amp;$B703,'PNC Exon. &amp; no Exon.'!$A:$AL,'P.N.C. x Comp. x Ramos'!M$66,0)</f>
        <v>0</v>
      </c>
      <c r="N703" s="48">
        <f>VLOOKUP($Q703&amp;$B703,'PNC Exon. &amp; no Exon.'!$A:$AL,'P.N.C. x Comp. x Ramos'!N$66,0)</f>
        <v>0</v>
      </c>
      <c r="O703" s="57">
        <f t="shared" si="58"/>
        <v>0</v>
      </c>
      <c r="Q703" s="137" t="s">
        <v>10</v>
      </c>
    </row>
    <row r="704" spans="1:17" ht="15.95" customHeight="1" x14ac:dyDescent="0.4">
      <c r="A704" s="47">
        <f t="shared" si="56"/>
        <v>1</v>
      </c>
      <c r="B704" s="51" t="s">
        <v>109</v>
      </c>
      <c r="C704" s="76">
        <f t="shared" si="59"/>
        <v>0</v>
      </c>
      <c r="D704" s="48">
        <f>VLOOKUP($Q704&amp;$B704,'PNC Exon. &amp; no Exon.'!$A:$AL,'P.N.C. x Comp. x Ramos'!D$66,0)</f>
        <v>0</v>
      </c>
      <c r="E704" s="48">
        <f>VLOOKUP($Q704&amp;$B704,'PNC Exon. &amp; no Exon.'!$A:$AL,'P.N.C. x Comp. x Ramos'!E$66,0)</f>
        <v>0</v>
      </c>
      <c r="F704" s="48">
        <f>VLOOKUP($Q704&amp;$B704,'PNC Exon. &amp; no Exon.'!$A:$AL,'P.N.C. x Comp. x Ramos'!F$66,0)</f>
        <v>0</v>
      </c>
      <c r="G704" s="48">
        <f>VLOOKUP($Q704&amp;$B704,'PNC Exon. &amp; no Exon.'!$A:$AL,'P.N.C. x Comp. x Ramos'!G$66,0)</f>
        <v>0</v>
      </c>
      <c r="H704" s="48">
        <f>VLOOKUP($Q704&amp;$B704,'PNC Exon. &amp; no Exon.'!$A:$AL,'P.N.C. x Comp. x Ramos'!H$66,0)</f>
        <v>0</v>
      </c>
      <c r="I704" s="48">
        <f>VLOOKUP($Q704&amp;$B704,'PNC Exon. &amp; no Exon.'!$A:$AL,'P.N.C. x Comp. x Ramos'!I$66,0)</f>
        <v>0</v>
      </c>
      <c r="J704" s="48">
        <f>VLOOKUP($Q704&amp;$B704,'PNC Exon. &amp; no Exon.'!$A:$AL,'P.N.C. x Comp. x Ramos'!J$66,0)</f>
        <v>0</v>
      </c>
      <c r="K704" s="48">
        <f>VLOOKUP($Q704&amp;$B704,'PNC Exon. &amp; no Exon.'!$A:$AL,'P.N.C. x Comp. x Ramos'!K$66,0)</f>
        <v>0</v>
      </c>
      <c r="L704" s="48">
        <f>VLOOKUP($Q704&amp;$B704,'PNC Exon. &amp; no Exon.'!$A:$AL,'P.N.C. x Comp. x Ramos'!L$66,0)</f>
        <v>0</v>
      </c>
      <c r="M704" s="48">
        <f>VLOOKUP($Q704&amp;$B704,'PNC Exon. &amp; no Exon.'!$A:$AL,'P.N.C. x Comp. x Ramos'!M$66,0)</f>
        <v>0</v>
      </c>
      <c r="N704" s="48">
        <f>VLOOKUP($Q704&amp;$B704,'PNC Exon. &amp; no Exon.'!$A:$AL,'P.N.C. x Comp. x Ramos'!N$66,0)</f>
        <v>0</v>
      </c>
      <c r="O704" s="57">
        <f t="shared" si="58"/>
        <v>0</v>
      </c>
      <c r="Q704" s="137" t="s">
        <v>10</v>
      </c>
    </row>
    <row r="705" spans="1:17" ht="15.95" customHeight="1" x14ac:dyDescent="0.4">
      <c r="A705" s="47">
        <f t="shared" si="56"/>
        <v>1</v>
      </c>
      <c r="B705" s="51" t="s">
        <v>128</v>
      </c>
      <c r="C705" s="76">
        <f t="shared" si="59"/>
        <v>0</v>
      </c>
      <c r="D705" s="48">
        <f>VLOOKUP($Q705&amp;$B705,'PNC Exon. &amp; no Exon.'!$A:$AL,'P.N.C. x Comp. x Ramos'!D$66,0)</f>
        <v>0</v>
      </c>
      <c r="E705" s="48">
        <f>VLOOKUP($Q705&amp;$B705,'PNC Exon. &amp; no Exon.'!$A:$AL,'P.N.C. x Comp. x Ramos'!E$66,0)</f>
        <v>0</v>
      </c>
      <c r="F705" s="48">
        <f>VLOOKUP($Q705&amp;$B705,'PNC Exon. &amp; no Exon.'!$A:$AL,'P.N.C. x Comp. x Ramos'!F$66,0)</f>
        <v>0</v>
      </c>
      <c r="G705" s="48">
        <f>VLOOKUP($Q705&amp;$B705,'PNC Exon. &amp; no Exon.'!$A:$AL,'P.N.C. x Comp. x Ramos'!G$66,0)</f>
        <v>0</v>
      </c>
      <c r="H705" s="48">
        <f>VLOOKUP($Q705&amp;$B705,'PNC Exon. &amp; no Exon.'!$A:$AL,'P.N.C. x Comp. x Ramos'!H$66,0)</f>
        <v>0</v>
      </c>
      <c r="I705" s="48">
        <f>VLOOKUP($Q705&amp;$B705,'PNC Exon. &amp; no Exon.'!$A:$AL,'P.N.C. x Comp. x Ramos'!I$66,0)</f>
        <v>0</v>
      </c>
      <c r="J705" s="48">
        <f>VLOOKUP($Q705&amp;$B705,'PNC Exon. &amp; no Exon.'!$A:$AL,'P.N.C. x Comp. x Ramos'!J$66,0)</f>
        <v>0</v>
      </c>
      <c r="K705" s="48">
        <f>VLOOKUP($Q705&amp;$B705,'PNC Exon. &amp; no Exon.'!$A:$AL,'P.N.C. x Comp. x Ramos'!K$66,0)</f>
        <v>0</v>
      </c>
      <c r="L705" s="48">
        <f>VLOOKUP($Q705&amp;$B705,'PNC Exon. &amp; no Exon.'!$A:$AL,'P.N.C. x Comp. x Ramos'!L$66,0)</f>
        <v>0</v>
      </c>
      <c r="M705" s="48">
        <f>VLOOKUP($Q705&amp;$B705,'PNC Exon. &amp; no Exon.'!$A:$AL,'P.N.C. x Comp. x Ramos'!M$66,0)</f>
        <v>0</v>
      </c>
      <c r="N705" s="48">
        <f>VLOOKUP($Q705&amp;$B705,'PNC Exon. &amp; no Exon.'!$A:$AL,'P.N.C. x Comp. x Ramos'!N$66,0)</f>
        <v>0</v>
      </c>
      <c r="O705" s="57">
        <f t="shared" si="58"/>
        <v>0</v>
      </c>
      <c r="Q705" s="137" t="s">
        <v>10</v>
      </c>
    </row>
    <row r="706" spans="1:17" ht="15.95" customHeight="1" x14ac:dyDescent="0.4">
      <c r="A706" s="47">
        <f t="shared" si="56"/>
        <v>1</v>
      </c>
      <c r="B706" s="51" t="s">
        <v>129</v>
      </c>
      <c r="C706" s="76">
        <f t="shared" si="59"/>
        <v>0</v>
      </c>
      <c r="D706" s="48">
        <f>VLOOKUP($Q706&amp;$B706,'PNC Exon. &amp; no Exon.'!$A:$AL,'P.N.C. x Comp. x Ramos'!D$66,0)</f>
        <v>0</v>
      </c>
      <c r="E706" s="48">
        <f>VLOOKUP($Q706&amp;$B706,'PNC Exon. &amp; no Exon.'!$A:$AL,'P.N.C. x Comp. x Ramos'!E$66,0)</f>
        <v>0</v>
      </c>
      <c r="F706" s="48">
        <f>VLOOKUP($Q706&amp;$B706,'PNC Exon. &amp; no Exon.'!$A:$AL,'P.N.C. x Comp. x Ramos'!F$66,0)</f>
        <v>0</v>
      </c>
      <c r="G706" s="48">
        <f>VLOOKUP($Q706&amp;$B706,'PNC Exon. &amp; no Exon.'!$A:$AL,'P.N.C. x Comp. x Ramos'!G$66,0)</f>
        <v>0</v>
      </c>
      <c r="H706" s="48">
        <f>VLOOKUP($Q706&amp;$B706,'PNC Exon. &amp; no Exon.'!$A:$AL,'P.N.C. x Comp. x Ramos'!H$66,0)</f>
        <v>0</v>
      </c>
      <c r="I706" s="48">
        <f>VLOOKUP($Q706&amp;$B706,'PNC Exon. &amp; no Exon.'!$A:$AL,'P.N.C. x Comp. x Ramos'!I$66,0)</f>
        <v>0</v>
      </c>
      <c r="J706" s="48">
        <f>VLOOKUP($Q706&amp;$B706,'PNC Exon. &amp; no Exon.'!$A:$AL,'P.N.C. x Comp. x Ramos'!J$66,0)</f>
        <v>0</v>
      </c>
      <c r="K706" s="48">
        <f>VLOOKUP($Q706&amp;$B706,'PNC Exon. &amp; no Exon.'!$A:$AL,'P.N.C. x Comp. x Ramos'!K$66,0)</f>
        <v>0</v>
      </c>
      <c r="L706" s="48">
        <f>VLOOKUP($Q706&amp;$B706,'PNC Exon. &amp; no Exon.'!$A:$AL,'P.N.C. x Comp. x Ramos'!L$66,0)</f>
        <v>0</v>
      </c>
      <c r="M706" s="48">
        <f>VLOOKUP($Q706&amp;$B706,'PNC Exon. &amp; no Exon.'!$A:$AL,'P.N.C. x Comp. x Ramos'!M$66,0)</f>
        <v>0</v>
      </c>
      <c r="N706" s="48">
        <f>VLOOKUP($Q706&amp;$B706,'PNC Exon. &amp; no Exon.'!$A:$AL,'P.N.C. x Comp. x Ramos'!N$66,0)</f>
        <v>0</v>
      </c>
      <c r="O706" s="57">
        <f t="shared" si="58"/>
        <v>0</v>
      </c>
      <c r="Q706" s="137" t="s">
        <v>10</v>
      </c>
    </row>
    <row r="707" spans="1:17" ht="15.95" customHeight="1" x14ac:dyDescent="0.4">
      <c r="A707" s="47">
        <f t="shared" si="56"/>
        <v>1</v>
      </c>
      <c r="B707" s="51" t="s">
        <v>130</v>
      </c>
      <c r="C707" s="76">
        <f t="shared" si="59"/>
        <v>0</v>
      </c>
      <c r="D707" s="48">
        <f>VLOOKUP($Q707&amp;$B707,'PNC Exon. &amp; no Exon.'!$A:$AL,'P.N.C. x Comp. x Ramos'!D$66,0)</f>
        <v>0</v>
      </c>
      <c r="E707" s="48">
        <f>VLOOKUP($Q707&amp;$B707,'PNC Exon. &amp; no Exon.'!$A:$AL,'P.N.C. x Comp. x Ramos'!E$66,0)</f>
        <v>0</v>
      </c>
      <c r="F707" s="48">
        <f>VLOOKUP($Q707&amp;$B707,'PNC Exon. &amp; no Exon.'!$A:$AL,'P.N.C. x Comp. x Ramos'!F$66,0)</f>
        <v>0</v>
      </c>
      <c r="G707" s="48">
        <f>VLOOKUP($Q707&amp;$B707,'PNC Exon. &amp; no Exon.'!$A:$AL,'P.N.C. x Comp. x Ramos'!G$66,0)</f>
        <v>0</v>
      </c>
      <c r="H707" s="48">
        <f>VLOOKUP($Q707&amp;$B707,'PNC Exon. &amp; no Exon.'!$A:$AL,'P.N.C. x Comp. x Ramos'!H$66,0)</f>
        <v>0</v>
      </c>
      <c r="I707" s="48">
        <f>VLOOKUP($Q707&amp;$B707,'PNC Exon. &amp; no Exon.'!$A:$AL,'P.N.C. x Comp. x Ramos'!I$66,0)</f>
        <v>0</v>
      </c>
      <c r="J707" s="48">
        <f>VLOOKUP($Q707&amp;$B707,'PNC Exon. &amp; no Exon.'!$A:$AL,'P.N.C. x Comp. x Ramos'!J$66,0)</f>
        <v>0</v>
      </c>
      <c r="K707" s="48">
        <f>VLOOKUP($Q707&amp;$B707,'PNC Exon. &amp; no Exon.'!$A:$AL,'P.N.C. x Comp. x Ramos'!K$66,0)</f>
        <v>0</v>
      </c>
      <c r="L707" s="48">
        <f>VLOOKUP($Q707&amp;$B707,'PNC Exon. &amp; no Exon.'!$A:$AL,'P.N.C. x Comp. x Ramos'!L$66,0)</f>
        <v>0</v>
      </c>
      <c r="M707" s="48">
        <f>VLOOKUP($Q707&amp;$B707,'PNC Exon. &amp; no Exon.'!$A:$AL,'P.N.C. x Comp. x Ramos'!M$66,0)</f>
        <v>0</v>
      </c>
      <c r="N707" s="48">
        <f>VLOOKUP($Q707&amp;$B707,'PNC Exon. &amp; no Exon.'!$A:$AL,'P.N.C. x Comp. x Ramos'!N$66,0)</f>
        <v>0</v>
      </c>
      <c r="O707" s="57">
        <f t="shared" si="58"/>
        <v>0</v>
      </c>
      <c r="Q707" s="137" t="s">
        <v>10</v>
      </c>
    </row>
    <row r="708" spans="1:17" ht="15.95" customHeight="1" x14ac:dyDescent="0.4">
      <c r="A708" s="47">
        <f t="shared" si="56"/>
        <v>1</v>
      </c>
      <c r="B708" s="51" t="s">
        <v>131</v>
      </c>
      <c r="C708" s="76">
        <f t="shared" si="59"/>
        <v>0</v>
      </c>
      <c r="D708" s="48">
        <f>VLOOKUP($Q708&amp;$B708,'PNC Exon. &amp; no Exon.'!$A:$AL,'P.N.C. x Comp. x Ramos'!D$66,0)</f>
        <v>0</v>
      </c>
      <c r="E708" s="48">
        <f>VLOOKUP($Q708&amp;$B708,'PNC Exon. &amp; no Exon.'!$A:$AL,'P.N.C. x Comp. x Ramos'!E$66,0)</f>
        <v>0</v>
      </c>
      <c r="F708" s="48">
        <f>VLOOKUP($Q708&amp;$B708,'PNC Exon. &amp; no Exon.'!$A:$AL,'P.N.C. x Comp. x Ramos'!F$66,0)</f>
        <v>0</v>
      </c>
      <c r="G708" s="48">
        <f>VLOOKUP($Q708&amp;$B708,'PNC Exon. &amp; no Exon.'!$A:$AL,'P.N.C. x Comp. x Ramos'!G$66,0)</f>
        <v>0</v>
      </c>
      <c r="H708" s="48">
        <f>VLOOKUP($Q708&amp;$B708,'PNC Exon. &amp; no Exon.'!$A:$AL,'P.N.C. x Comp. x Ramos'!H$66,0)</f>
        <v>0</v>
      </c>
      <c r="I708" s="48">
        <f>VLOOKUP($Q708&amp;$B708,'PNC Exon. &amp; no Exon.'!$A:$AL,'P.N.C. x Comp. x Ramos'!I$66,0)</f>
        <v>0</v>
      </c>
      <c r="J708" s="48">
        <f>VLOOKUP($Q708&amp;$B708,'PNC Exon. &amp; no Exon.'!$A:$AL,'P.N.C. x Comp. x Ramos'!J$66,0)</f>
        <v>0</v>
      </c>
      <c r="K708" s="48">
        <f>VLOOKUP($Q708&amp;$B708,'PNC Exon. &amp; no Exon.'!$A:$AL,'P.N.C. x Comp. x Ramos'!K$66,0)</f>
        <v>0</v>
      </c>
      <c r="L708" s="48">
        <f>VLOOKUP($Q708&amp;$B708,'PNC Exon. &amp; no Exon.'!$A:$AL,'P.N.C. x Comp. x Ramos'!L$66,0)</f>
        <v>0</v>
      </c>
      <c r="M708" s="48">
        <f>VLOOKUP($Q708&amp;$B708,'PNC Exon. &amp; no Exon.'!$A:$AL,'P.N.C. x Comp. x Ramos'!M$66,0)</f>
        <v>0</v>
      </c>
      <c r="N708" s="48">
        <f>VLOOKUP($Q708&amp;$B708,'PNC Exon. &amp; no Exon.'!$A:$AL,'P.N.C. x Comp. x Ramos'!N$66,0)</f>
        <v>0</v>
      </c>
      <c r="O708" s="57">
        <f t="shared" si="58"/>
        <v>0</v>
      </c>
      <c r="Q708" s="137" t="s">
        <v>10</v>
      </c>
    </row>
    <row r="709" spans="1:17" x14ac:dyDescent="0.4">
      <c r="A709" s="70" t="s">
        <v>172</v>
      </c>
      <c r="B709" s="3"/>
      <c r="C709" s="9"/>
      <c r="D709" s="7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10"/>
    </row>
    <row r="711" spans="1:17" x14ac:dyDescent="0.4">
      <c r="B711" s="12"/>
    </row>
    <row r="712" spans="1:17" x14ac:dyDescent="0.4">
      <c r="B712" s="12"/>
    </row>
    <row r="729" spans="1:17" ht="20" x14ac:dyDescent="0.6">
      <c r="A729" s="170" t="s">
        <v>42</v>
      </c>
      <c r="B729" s="170"/>
      <c r="C729" s="170"/>
      <c r="D729" s="170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</row>
    <row r="730" spans="1:17" ht="12.75" customHeight="1" x14ac:dyDescent="0.4">
      <c r="A730" s="169" t="s">
        <v>56</v>
      </c>
      <c r="B730" s="169"/>
      <c r="C730" s="169"/>
      <c r="D730" s="169"/>
      <c r="E730" s="169"/>
      <c r="F730" s="169"/>
      <c r="G730" s="169"/>
      <c r="H730" s="169"/>
      <c r="I730" s="169"/>
      <c r="J730" s="169"/>
      <c r="K730" s="169"/>
      <c r="L730" s="169"/>
      <c r="M730" s="169"/>
      <c r="N730" s="169"/>
      <c r="O730" s="169"/>
    </row>
    <row r="731" spans="1:17" ht="12.75" customHeight="1" x14ac:dyDescent="0.4">
      <c r="A731" s="171" t="s">
        <v>144</v>
      </c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</row>
    <row r="732" spans="1:17" ht="12.75" customHeight="1" x14ac:dyDescent="0.4">
      <c r="A732" s="169" t="s">
        <v>91</v>
      </c>
      <c r="B732" s="169"/>
      <c r="C732" s="169"/>
      <c r="D732" s="169"/>
      <c r="E732" s="169"/>
      <c r="F732" s="169"/>
      <c r="G732" s="169"/>
      <c r="H732" s="169"/>
      <c r="I732" s="169"/>
      <c r="J732" s="169"/>
      <c r="K732" s="169"/>
      <c r="L732" s="169"/>
      <c r="M732" s="169"/>
      <c r="N732" s="169"/>
      <c r="O732" s="169"/>
    </row>
    <row r="733" spans="1:17" x14ac:dyDescent="0.4">
      <c r="A733" s="1"/>
      <c r="B733" s="1"/>
      <c r="C733" s="22"/>
      <c r="D733" s="12"/>
      <c r="E733" s="1"/>
      <c r="F733" s="1"/>
      <c r="G733" s="1"/>
      <c r="H733" s="1"/>
      <c r="I733" s="1"/>
      <c r="J733" s="1"/>
      <c r="K733" s="12"/>
      <c r="L733" s="1"/>
      <c r="M733" s="1"/>
      <c r="N733" s="1"/>
      <c r="O733" s="1"/>
    </row>
    <row r="734" spans="1:17" ht="27" customHeight="1" x14ac:dyDescent="0.4">
      <c r="A734" s="109" t="s">
        <v>32</v>
      </c>
      <c r="B734" s="69" t="s">
        <v>88</v>
      </c>
      <c r="C734" s="109" t="s">
        <v>0</v>
      </c>
      <c r="D734" s="109" t="s">
        <v>43</v>
      </c>
      <c r="E734" s="109" t="s">
        <v>13</v>
      </c>
      <c r="F734" s="109" t="s">
        <v>44</v>
      </c>
      <c r="G734" s="109" t="s">
        <v>15</v>
      </c>
      <c r="H734" s="109" t="s">
        <v>45</v>
      </c>
      <c r="I734" s="109" t="s">
        <v>90</v>
      </c>
      <c r="J734" s="109" t="s">
        <v>46</v>
      </c>
      <c r="K734" s="109" t="s">
        <v>36</v>
      </c>
      <c r="L734" s="109" t="s">
        <v>47</v>
      </c>
      <c r="M734" s="109" t="s">
        <v>48</v>
      </c>
      <c r="N734" s="109" t="s">
        <v>49</v>
      </c>
      <c r="O734" s="109" t="s">
        <v>61</v>
      </c>
    </row>
    <row r="735" spans="1:17" ht="15.95" customHeight="1" x14ac:dyDescent="0.4">
      <c r="A735" s="139">
        <v>0</v>
      </c>
      <c r="B735" s="66" t="s">
        <v>21</v>
      </c>
      <c r="C735" s="76">
        <f t="shared" ref="C735:N735" si="60">SUM(C736:C768)</f>
        <v>0</v>
      </c>
      <c r="D735" s="76">
        <f t="shared" si="60"/>
        <v>0</v>
      </c>
      <c r="E735" s="76">
        <f t="shared" si="60"/>
        <v>0</v>
      </c>
      <c r="F735" s="76">
        <f t="shared" si="60"/>
        <v>0</v>
      </c>
      <c r="G735" s="76">
        <f t="shared" si="60"/>
        <v>0</v>
      </c>
      <c r="H735" s="76">
        <f t="shared" si="60"/>
        <v>0</v>
      </c>
      <c r="I735" s="76">
        <f t="shared" si="60"/>
        <v>0</v>
      </c>
      <c r="J735" s="76">
        <f t="shared" si="60"/>
        <v>0</v>
      </c>
      <c r="K735" s="76">
        <f t="shared" si="60"/>
        <v>0</v>
      </c>
      <c r="L735" s="76">
        <f t="shared" si="60"/>
        <v>0</v>
      </c>
      <c r="M735" s="76">
        <f t="shared" si="60"/>
        <v>0</v>
      </c>
      <c r="N735" s="76">
        <f t="shared" si="60"/>
        <v>0</v>
      </c>
      <c r="O735" s="60">
        <f>SUM(O736:O768,0)</f>
        <v>0</v>
      </c>
      <c r="Q735" s="137" t="s">
        <v>11</v>
      </c>
    </row>
    <row r="736" spans="1:17" ht="15.95" customHeight="1" x14ac:dyDescent="0.4">
      <c r="A736" s="47">
        <f t="shared" ref="A736:A768" si="61">RANK(C736,$C$736:$C$768,0)</f>
        <v>1</v>
      </c>
      <c r="B736" s="87" t="s">
        <v>84</v>
      </c>
      <c r="C736" s="76">
        <f t="shared" ref="C736:C768" si="62">SUM(D736:N736)</f>
        <v>0</v>
      </c>
      <c r="D736" s="48">
        <f>VLOOKUP($Q736&amp;$B736,'PNC Exon. &amp; no Exon.'!$A:$AL,'P.N.C. x Comp. x Ramos'!D$66,0)</f>
        <v>0</v>
      </c>
      <c r="E736" s="48">
        <f>VLOOKUP($Q736&amp;$B736,'PNC Exon. &amp; no Exon.'!$A:$AL,'P.N.C. x Comp. x Ramos'!E$66,0)</f>
        <v>0</v>
      </c>
      <c r="F736" s="48">
        <f>VLOOKUP($Q736&amp;$B736,'PNC Exon. &amp; no Exon.'!$A:$AL,'P.N.C. x Comp. x Ramos'!F$66,0)</f>
        <v>0</v>
      </c>
      <c r="G736" s="48">
        <f>VLOOKUP($Q736&amp;$B736,'PNC Exon. &amp; no Exon.'!$A:$AL,'P.N.C. x Comp. x Ramos'!G$66,0)</f>
        <v>0</v>
      </c>
      <c r="H736" s="48">
        <f>VLOOKUP($Q736&amp;$B736,'PNC Exon. &amp; no Exon.'!$A:$AL,'P.N.C. x Comp. x Ramos'!H$66,0)</f>
        <v>0</v>
      </c>
      <c r="I736" s="48">
        <f>VLOOKUP($Q736&amp;$B736,'PNC Exon. &amp; no Exon.'!$A:$AL,'P.N.C. x Comp. x Ramos'!I$66,0)</f>
        <v>0</v>
      </c>
      <c r="J736" s="48">
        <f>VLOOKUP($Q736&amp;$B736,'PNC Exon. &amp; no Exon.'!$A:$AL,'P.N.C. x Comp. x Ramos'!J$66,0)</f>
        <v>0</v>
      </c>
      <c r="K736" s="48">
        <f>VLOOKUP($Q736&amp;$B736,'PNC Exon. &amp; no Exon.'!$A:$AL,'P.N.C. x Comp. x Ramos'!K$66,0)</f>
        <v>0</v>
      </c>
      <c r="L736" s="48">
        <f>VLOOKUP($Q736&amp;$B736,'PNC Exon. &amp; no Exon.'!$A:$AL,'P.N.C. x Comp. x Ramos'!L$66,0)</f>
        <v>0</v>
      </c>
      <c r="M736" s="48">
        <f>VLOOKUP($Q736&amp;$B736,'PNC Exon. &amp; no Exon.'!$A:$AL,'P.N.C. x Comp. x Ramos'!M$66,0)</f>
        <v>0</v>
      </c>
      <c r="N736" s="48">
        <f>VLOOKUP($Q736&amp;$B736,'PNC Exon. &amp; no Exon.'!$A:$AL,'P.N.C. x Comp. x Ramos'!N$66,0)</f>
        <v>0</v>
      </c>
      <c r="O736" s="57">
        <f t="shared" ref="O736:O768" si="63">IFERROR(C736/$C$735*100,0)</f>
        <v>0</v>
      </c>
      <c r="Q736" s="137" t="s">
        <v>11</v>
      </c>
    </row>
    <row r="737" spans="1:17" ht="15.95" customHeight="1" x14ac:dyDescent="0.4">
      <c r="A737" s="47">
        <f t="shared" si="61"/>
        <v>1</v>
      </c>
      <c r="B737" s="51" t="s">
        <v>93</v>
      </c>
      <c r="C737" s="76">
        <f t="shared" si="62"/>
        <v>0</v>
      </c>
      <c r="D737" s="48">
        <f>VLOOKUP($Q737&amp;$B737,'PNC Exon. &amp; no Exon.'!$A:$AL,'P.N.C. x Comp. x Ramos'!D$66,0)</f>
        <v>0</v>
      </c>
      <c r="E737" s="48">
        <f>VLOOKUP($Q737&amp;$B737,'PNC Exon. &amp; no Exon.'!$A:$AL,'P.N.C. x Comp. x Ramos'!E$66,0)</f>
        <v>0</v>
      </c>
      <c r="F737" s="48">
        <f>VLOOKUP($Q737&amp;$B737,'PNC Exon. &amp; no Exon.'!$A:$AL,'P.N.C. x Comp. x Ramos'!F$66,0)</f>
        <v>0</v>
      </c>
      <c r="G737" s="48">
        <f>VLOOKUP($Q737&amp;$B737,'PNC Exon. &amp; no Exon.'!$A:$AL,'P.N.C. x Comp. x Ramos'!G$66,0)</f>
        <v>0</v>
      </c>
      <c r="H737" s="48">
        <f>VLOOKUP($Q737&amp;$B737,'PNC Exon. &amp; no Exon.'!$A:$AL,'P.N.C. x Comp. x Ramos'!H$66,0)</f>
        <v>0</v>
      </c>
      <c r="I737" s="48">
        <f>VLOOKUP($Q737&amp;$B737,'PNC Exon. &amp; no Exon.'!$A:$AL,'P.N.C. x Comp. x Ramos'!I$66,0)</f>
        <v>0</v>
      </c>
      <c r="J737" s="48">
        <f>VLOOKUP($Q737&amp;$B737,'PNC Exon. &amp; no Exon.'!$A:$AL,'P.N.C. x Comp. x Ramos'!J$66,0)</f>
        <v>0</v>
      </c>
      <c r="K737" s="48">
        <f>VLOOKUP($Q737&amp;$B737,'PNC Exon. &amp; no Exon.'!$A:$AL,'P.N.C. x Comp. x Ramos'!K$66,0)</f>
        <v>0</v>
      </c>
      <c r="L737" s="48">
        <f>VLOOKUP($Q737&amp;$B737,'PNC Exon. &amp; no Exon.'!$A:$AL,'P.N.C. x Comp. x Ramos'!L$66,0)</f>
        <v>0</v>
      </c>
      <c r="M737" s="48">
        <f>VLOOKUP($Q737&amp;$B737,'PNC Exon. &amp; no Exon.'!$A:$AL,'P.N.C. x Comp. x Ramos'!M$66,0)</f>
        <v>0</v>
      </c>
      <c r="N737" s="48">
        <f>VLOOKUP($Q737&amp;$B737,'PNC Exon. &amp; no Exon.'!$A:$AL,'P.N.C. x Comp. x Ramos'!N$66,0)</f>
        <v>0</v>
      </c>
      <c r="O737" s="57">
        <f t="shared" si="63"/>
        <v>0</v>
      </c>
      <c r="Q737" s="137" t="s">
        <v>11</v>
      </c>
    </row>
    <row r="738" spans="1:17" ht="15.95" customHeight="1" x14ac:dyDescent="0.4">
      <c r="A738" s="47">
        <f t="shared" si="61"/>
        <v>1</v>
      </c>
      <c r="B738" s="51" t="s">
        <v>92</v>
      </c>
      <c r="C738" s="76">
        <f t="shared" si="62"/>
        <v>0</v>
      </c>
      <c r="D738" s="48">
        <f>VLOOKUP($Q738&amp;$B738,'PNC Exon. &amp; no Exon.'!$A:$AL,'P.N.C. x Comp. x Ramos'!D$66,0)</f>
        <v>0</v>
      </c>
      <c r="E738" s="48">
        <f>VLOOKUP($Q738&amp;$B738,'PNC Exon. &amp; no Exon.'!$A:$AL,'P.N.C. x Comp. x Ramos'!E$66,0)</f>
        <v>0</v>
      </c>
      <c r="F738" s="48">
        <f>VLOOKUP($Q738&amp;$B738,'PNC Exon. &amp; no Exon.'!$A:$AL,'P.N.C. x Comp. x Ramos'!F$66,0)</f>
        <v>0</v>
      </c>
      <c r="G738" s="48">
        <f>VLOOKUP($Q738&amp;$B738,'PNC Exon. &amp; no Exon.'!$A:$AL,'P.N.C. x Comp. x Ramos'!G$66,0)</f>
        <v>0</v>
      </c>
      <c r="H738" s="48">
        <f>VLOOKUP($Q738&amp;$B738,'PNC Exon. &amp; no Exon.'!$A:$AL,'P.N.C. x Comp. x Ramos'!H$66,0)</f>
        <v>0</v>
      </c>
      <c r="I738" s="48">
        <f>VLOOKUP($Q738&amp;$B738,'PNC Exon. &amp; no Exon.'!$A:$AL,'P.N.C. x Comp. x Ramos'!I$66,0)</f>
        <v>0</v>
      </c>
      <c r="J738" s="48">
        <f>VLOOKUP($Q738&amp;$B738,'PNC Exon. &amp; no Exon.'!$A:$AL,'P.N.C. x Comp. x Ramos'!J$66,0)</f>
        <v>0</v>
      </c>
      <c r="K738" s="48">
        <f>VLOOKUP($Q738&amp;$B738,'PNC Exon. &amp; no Exon.'!$A:$AL,'P.N.C. x Comp. x Ramos'!K$66,0)</f>
        <v>0</v>
      </c>
      <c r="L738" s="48">
        <f>VLOOKUP($Q738&amp;$B738,'PNC Exon. &amp; no Exon.'!$A:$AL,'P.N.C. x Comp. x Ramos'!L$66,0)</f>
        <v>0</v>
      </c>
      <c r="M738" s="48">
        <f>VLOOKUP($Q738&amp;$B738,'PNC Exon. &amp; no Exon.'!$A:$AL,'P.N.C. x Comp. x Ramos'!M$66,0)</f>
        <v>0</v>
      </c>
      <c r="N738" s="48">
        <f>VLOOKUP($Q738&amp;$B738,'PNC Exon. &amp; no Exon.'!$A:$AL,'P.N.C. x Comp. x Ramos'!N$66,0)</f>
        <v>0</v>
      </c>
      <c r="O738" s="57">
        <f t="shared" si="63"/>
        <v>0</v>
      </c>
      <c r="Q738" s="137" t="s">
        <v>11</v>
      </c>
    </row>
    <row r="739" spans="1:17" ht="15.95" customHeight="1" x14ac:dyDescent="0.4">
      <c r="A739" s="47">
        <f t="shared" si="61"/>
        <v>1</v>
      </c>
      <c r="B739" s="51" t="s">
        <v>110</v>
      </c>
      <c r="C739" s="76">
        <f t="shared" si="62"/>
        <v>0</v>
      </c>
      <c r="D739" s="48">
        <f>VLOOKUP($Q739&amp;$B739,'PNC Exon. &amp; no Exon.'!$A:$AL,'P.N.C. x Comp. x Ramos'!D$66,0)</f>
        <v>0</v>
      </c>
      <c r="E739" s="48">
        <f>VLOOKUP($Q739&amp;$B739,'PNC Exon. &amp; no Exon.'!$A:$AL,'P.N.C. x Comp. x Ramos'!E$66,0)</f>
        <v>0</v>
      </c>
      <c r="F739" s="48">
        <f>VLOOKUP($Q739&amp;$B739,'PNC Exon. &amp; no Exon.'!$A:$AL,'P.N.C. x Comp. x Ramos'!F$66,0)</f>
        <v>0</v>
      </c>
      <c r="G739" s="48">
        <f>VLOOKUP($Q739&amp;$B739,'PNC Exon. &amp; no Exon.'!$A:$AL,'P.N.C. x Comp. x Ramos'!G$66,0)</f>
        <v>0</v>
      </c>
      <c r="H739" s="48">
        <f>VLOOKUP($Q739&amp;$B739,'PNC Exon. &amp; no Exon.'!$A:$AL,'P.N.C. x Comp. x Ramos'!H$66,0)</f>
        <v>0</v>
      </c>
      <c r="I739" s="48">
        <f>VLOOKUP($Q739&amp;$B739,'PNC Exon. &amp; no Exon.'!$A:$AL,'P.N.C. x Comp. x Ramos'!I$66,0)</f>
        <v>0</v>
      </c>
      <c r="J739" s="48">
        <f>VLOOKUP($Q739&amp;$B739,'PNC Exon. &amp; no Exon.'!$A:$AL,'P.N.C. x Comp. x Ramos'!J$66,0)</f>
        <v>0</v>
      </c>
      <c r="K739" s="48">
        <f>VLOOKUP($Q739&amp;$B739,'PNC Exon. &amp; no Exon.'!$A:$AL,'P.N.C. x Comp. x Ramos'!K$66,0)</f>
        <v>0</v>
      </c>
      <c r="L739" s="48">
        <f>VLOOKUP($Q739&amp;$B739,'PNC Exon. &amp; no Exon.'!$A:$AL,'P.N.C. x Comp. x Ramos'!L$66,0)</f>
        <v>0</v>
      </c>
      <c r="M739" s="48">
        <f>VLOOKUP($Q739&amp;$B739,'PNC Exon. &amp; no Exon.'!$A:$AL,'P.N.C. x Comp. x Ramos'!M$66,0)</f>
        <v>0</v>
      </c>
      <c r="N739" s="48">
        <f>VLOOKUP($Q739&amp;$B739,'PNC Exon. &amp; no Exon.'!$A:$AL,'P.N.C. x Comp. x Ramos'!N$66,0)</f>
        <v>0</v>
      </c>
      <c r="O739" s="57">
        <f t="shared" si="63"/>
        <v>0</v>
      </c>
      <c r="Q739" s="137" t="s">
        <v>11</v>
      </c>
    </row>
    <row r="740" spans="1:17" ht="15.95" customHeight="1" x14ac:dyDescent="0.4">
      <c r="A740" s="47">
        <f t="shared" si="61"/>
        <v>1</v>
      </c>
      <c r="B740" s="51" t="s">
        <v>111</v>
      </c>
      <c r="C740" s="76">
        <f t="shared" si="62"/>
        <v>0</v>
      </c>
      <c r="D740" s="48">
        <f>VLOOKUP($Q740&amp;$B740,'PNC Exon. &amp; no Exon.'!$A:$AL,'P.N.C. x Comp. x Ramos'!D$66,0)</f>
        <v>0</v>
      </c>
      <c r="E740" s="48">
        <f>VLOOKUP($Q740&amp;$B740,'PNC Exon. &amp; no Exon.'!$A:$AL,'P.N.C. x Comp. x Ramos'!E$66,0)</f>
        <v>0</v>
      </c>
      <c r="F740" s="48">
        <f>VLOOKUP($Q740&amp;$B740,'PNC Exon. &amp; no Exon.'!$A:$AL,'P.N.C. x Comp. x Ramos'!F$66,0)</f>
        <v>0</v>
      </c>
      <c r="G740" s="48">
        <f>VLOOKUP($Q740&amp;$B740,'PNC Exon. &amp; no Exon.'!$A:$AL,'P.N.C. x Comp. x Ramos'!G$66,0)</f>
        <v>0</v>
      </c>
      <c r="H740" s="48">
        <f>VLOOKUP($Q740&amp;$B740,'PNC Exon. &amp; no Exon.'!$A:$AL,'P.N.C. x Comp. x Ramos'!H$66,0)</f>
        <v>0</v>
      </c>
      <c r="I740" s="48">
        <f>VLOOKUP($Q740&amp;$B740,'PNC Exon. &amp; no Exon.'!$A:$AL,'P.N.C. x Comp. x Ramos'!I$66,0)</f>
        <v>0</v>
      </c>
      <c r="J740" s="48">
        <f>VLOOKUP($Q740&amp;$B740,'PNC Exon. &amp; no Exon.'!$A:$AL,'P.N.C. x Comp. x Ramos'!J$66,0)</f>
        <v>0</v>
      </c>
      <c r="K740" s="48">
        <f>VLOOKUP($Q740&amp;$B740,'PNC Exon. &amp; no Exon.'!$A:$AL,'P.N.C. x Comp. x Ramos'!K$66,0)</f>
        <v>0</v>
      </c>
      <c r="L740" s="48">
        <f>VLOOKUP($Q740&amp;$B740,'PNC Exon. &amp; no Exon.'!$A:$AL,'P.N.C. x Comp. x Ramos'!L$66,0)</f>
        <v>0</v>
      </c>
      <c r="M740" s="48">
        <f>VLOOKUP($Q740&amp;$B740,'PNC Exon. &amp; no Exon.'!$A:$AL,'P.N.C. x Comp. x Ramos'!M$66,0)</f>
        <v>0</v>
      </c>
      <c r="N740" s="48">
        <f>VLOOKUP($Q740&amp;$B740,'PNC Exon. &amp; no Exon.'!$A:$AL,'P.N.C. x Comp. x Ramos'!N$66,0)</f>
        <v>0</v>
      </c>
      <c r="O740" s="57">
        <f t="shared" si="63"/>
        <v>0</v>
      </c>
      <c r="Q740" s="137" t="s">
        <v>11</v>
      </c>
    </row>
    <row r="741" spans="1:17" ht="15.95" customHeight="1" x14ac:dyDescent="0.4">
      <c r="A741" s="47">
        <f t="shared" si="61"/>
        <v>1</v>
      </c>
      <c r="B741" s="51" t="s">
        <v>112</v>
      </c>
      <c r="C741" s="76">
        <f t="shared" si="62"/>
        <v>0</v>
      </c>
      <c r="D741" s="48">
        <f>VLOOKUP($Q741&amp;$B741,'PNC Exon. &amp; no Exon.'!$A:$AL,'P.N.C. x Comp. x Ramos'!D$66,0)</f>
        <v>0</v>
      </c>
      <c r="E741" s="48">
        <f>VLOOKUP($Q741&amp;$B741,'PNC Exon. &amp; no Exon.'!$A:$AL,'P.N.C. x Comp. x Ramos'!E$66,0)</f>
        <v>0</v>
      </c>
      <c r="F741" s="48">
        <f>VLOOKUP($Q741&amp;$B741,'PNC Exon. &amp; no Exon.'!$A:$AL,'P.N.C. x Comp. x Ramos'!F$66,0)</f>
        <v>0</v>
      </c>
      <c r="G741" s="48">
        <f>VLOOKUP($Q741&amp;$B741,'PNC Exon. &amp; no Exon.'!$A:$AL,'P.N.C. x Comp. x Ramos'!G$66,0)</f>
        <v>0</v>
      </c>
      <c r="H741" s="48">
        <f>VLOOKUP($Q741&amp;$B741,'PNC Exon. &amp; no Exon.'!$A:$AL,'P.N.C. x Comp. x Ramos'!H$66,0)</f>
        <v>0</v>
      </c>
      <c r="I741" s="48">
        <f>VLOOKUP($Q741&amp;$B741,'PNC Exon. &amp; no Exon.'!$A:$AL,'P.N.C. x Comp. x Ramos'!I$66,0)</f>
        <v>0</v>
      </c>
      <c r="J741" s="48">
        <f>VLOOKUP($Q741&amp;$B741,'PNC Exon. &amp; no Exon.'!$A:$AL,'P.N.C. x Comp. x Ramos'!J$66,0)</f>
        <v>0</v>
      </c>
      <c r="K741" s="48">
        <f>VLOOKUP($Q741&amp;$B741,'PNC Exon. &amp; no Exon.'!$A:$AL,'P.N.C. x Comp. x Ramos'!K$66,0)</f>
        <v>0</v>
      </c>
      <c r="L741" s="48">
        <f>VLOOKUP($Q741&amp;$B741,'PNC Exon. &amp; no Exon.'!$A:$AL,'P.N.C. x Comp. x Ramos'!L$66,0)</f>
        <v>0</v>
      </c>
      <c r="M741" s="48">
        <f>VLOOKUP($Q741&amp;$B741,'PNC Exon. &amp; no Exon.'!$A:$AL,'P.N.C. x Comp. x Ramos'!M$66,0)</f>
        <v>0</v>
      </c>
      <c r="N741" s="48">
        <f>VLOOKUP($Q741&amp;$B741,'PNC Exon. &amp; no Exon.'!$A:$AL,'P.N.C. x Comp. x Ramos'!N$66,0)</f>
        <v>0</v>
      </c>
      <c r="O741" s="57">
        <f t="shared" si="63"/>
        <v>0</v>
      </c>
      <c r="Q741" s="137" t="s">
        <v>11</v>
      </c>
    </row>
    <row r="742" spans="1:17" ht="15.95" customHeight="1" x14ac:dyDescent="0.4">
      <c r="A742" s="47">
        <f t="shared" si="61"/>
        <v>1</v>
      </c>
      <c r="B742" s="51" t="s">
        <v>113</v>
      </c>
      <c r="C742" s="76">
        <f t="shared" si="62"/>
        <v>0</v>
      </c>
      <c r="D742" s="48">
        <f>VLOOKUP($Q742&amp;$B742,'PNC Exon. &amp; no Exon.'!$A:$AL,'P.N.C. x Comp. x Ramos'!D$66,0)</f>
        <v>0</v>
      </c>
      <c r="E742" s="48">
        <f>VLOOKUP($Q742&amp;$B742,'PNC Exon. &amp; no Exon.'!$A:$AL,'P.N.C. x Comp. x Ramos'!E$66,0)</f>
        <v>0</v>
      </c>
      <c r="F742" s="48">
        <f>VLOOKUP($Q742&amp;$B742,'PNC Exon. &amp; no Exon.'!$A:$AL,'P.N.C. x Comp. x Ramos'!F$66,0)</f>
        <v>0</v>
      </c>
      <c r="G742" s="48">
        <f>VLOOKUP($Q742&amp;$B742,'PNC Exon. &amp; no Exon.'!$A:$AL,'P.N.C. x Comp. x Ramos'!G$66,0)</f>
        <v>0</v>
      </c>
      <c r="H742" s="48">
        <f>VLOOKUP($Q742&amp;$B742,'PNC Exon. &amp; no Exon.'!$A:$AL,'P.N.C. x Comp. x Ramos'!H$66,0)</f>
        <v>0</v>
      </c>
      <c r="I742" s="48">
        <f>VLOOKUP($Q742&amp;$B742,'PNC Exon. &amp; no Exon.'!$A:$AL,'P.N.C. x Comp. x Ramos'!I$66,0)</f>
        <v>0</v>
      </c>
      <c r="J742" s="48">
        <f>VLOOKUP($Q742&amp;$B742,'PNC Exon. &amp; no Exon.'!$A:$AL,'P.N.C. x Comp. x Ramos'!J$66,0)</f>
        <v>0</v>
      </c>
      <c r="K742" s="48">
        <f>VLOOKUP($Q742&amp;$B742,'PNC Exon. &amp; no Exon.'!$A:$AL,'P.N.C. x Comp. x Ramos'!K$66,0)</f>
        <v>0</v>
      </c>
      <c r="L742" s="48">
        <f>VLOOKUP($Q742&amp;$B742,'PNC Exon. &amp; no Exon.'!$A:$AL,'P.N.C. x Comp. x Ramos'!L$66,0)</f>
        <v>0</v>
      </c>
      <c r="M742" s="48">
        <f>VLOOKUP($Q742&amp;$B742,'PNC Exon. &amp; no Exon.'!$A:$AL,'P.N.C. x Comp. x Ramos'!M$66,0)</f>
        <v>0</v>
      </c>
      <c r="N742" s="48">
        <f>VLOOKUP($Q742&amp;$B742,'PNC Exon. &amp; no Exon.'!$A:$AL,'P.N.C. x Comp. x Ramos'!N$66,0)</f>
        <v>0</v>
      </c>
      <c r="O742" s="57">
        <f t="shared" si="63"/>
        <v>0</v>
      </c>
      <c r="Q742" s="137" t="s">
        <v>11</v>
      </c>
    </row>
    <row r="743" spans="1:17" ht="15.95" customHeight="1" x14ac:dyDescent="0.4">
      <c r="A743" s="47">
        <f t="shared" si="61"/>
        <v>1</v>
      </c>
      <c r="B743" s="51" t="s">
        <v>77</v>
      </c>
      <c r="C743" s="76">
        <f t="shared" si="62"/>
        <v>0</v>
      </c>
      <c r="D743" s="48">
        <f>VLOOKUP($Q743&amp;$B743,'PNC Exon. &amp; no Exon.'!$A:$AL,'P.N.C. x Comp. x Ramos'!D$66,0)</f>
        <v>0</v>
      </c>
      <c r="E743" s="48">
        <f>VLOOKUP($Q743&amp;$B743,'PNC Exon. &amp; no Exon.'!$A:$AL,'P.N.C. x Comp. x Ramos'!E$66,0)</f>
        <v>0</v>
      </c>
      <c r="F743" s="48">
        <f>VLOOKUP($Q743&amp;$B743,'PNC Exon. &amp; no Exon.'!$A:$AL,'P.N.C. x Comp. x Ramos'!F$66,0)</f>
        <v>0</v>
      </c>
      <c r="G743" s="48">
        <f>VLOOKUP($Q743&amp;$B743,'PNC Exon. &amp; no Exon.'!$A:$AL,'P.N.C. x Comp. x Ramos'!G$66,0)</f>
        <v>0</v>
      </c>
      <c r="H743" s="48">
        <f>VLOOKUP($Q743&amp;$B743,'PNC Exon. &amp; no Exon.'!$A:$AL,'P.N.C. x Comp. x Ramos'!H$66,0)</f>
        <v>0</v>
      </c>
      <c r="I743" s="48">
        <f>VLOOKUP($Q743&amp;$B743,'PNC Exon. &amp; no Exon.'!$A:$AL,'P.N.C. x Comp. x Ramos'!I$66,0)</f>
        <v>0</v>
      </c>
      <c r="J743" s="48">
        <f>VLOOKUP($Q743&amp;$B743,'PNC Exon. &amp; no Exon.'!$A:$AL,'P.N.C. x Comp. x Ramos'!J$66,0)</f>
        <v>0</v>
      </c>
      <c r="K743" s="48">
        <f>VLOOKUP($Q743&amp;$B743,'PNC Exon. &amp; no Exon.'!$A:$AL,'P.N.C. x Comp. x Ramos'!K$66,0)</f>
        <v>0</v>
      </c>
      <c r="L743" s="48">
        <f>VLOOKUP($Q743&amp;$B743,'PNC Exon. &amp; no Exon.'!$A:$AL,'P.N.C. x Comp. x Ramos'!L$66,0)</f>
        <v>0</v>
      </c>
      <c r="M743" s="48">
        <f>VLOOKUP($Q743&amp;$B743,'PNC Exon. &amp; no Exon.'!$A:$AL,'P.N.C. x Comp. x Ramos'!M$66,0)</f>
        <v>0</v>
      </c>
      <c r="N743" s="48">
        <f>VLOOKUP($Q743&amp;$B743,'PNC Exon. &amp; no Exon.'!$A:$AL,'P.N.C. x Comp. x Ramos'!N$66,0)</f>
        <v>0</v>
      </c>
      <c r="O743" s="57">
        <f t="shared" si="63"/>
        <v>0</v>
      </c>
      <c r="Q743" s="137" t="s">
        <v>11</v>
      </c>
    </row>
    <row r="744" spans="1:17" ht="15.95" customHeight="1" x14ac:dyDescent="0.4">
      <c r="A744" s="47">
        <f t="shared" si="61"/>
        <v>1</v>
      </c>
      <c r="B744" s="51" t="s">
        <v>94</v>
      </c>
      <c r="C744" s="76">
        <f t="shared" si="62"/>
        <v>0</v>
      </c>
      <c r="D744" s="48">
        <f>VLOOKUP($Q744&amp;$B744,'PNC Exon. &amp; no Exon.'!$A:$AL,'P.N.C. x Comp. x Ramos'!D$66,0)</f>
        <v>0</v>
      </c>
      <c r="E744" s="48">
        <f>VLOOKUP($Q744&amp;$B744,'PNC Exon. &amp; no Exon.'!$A:$AL,'P.N.C. x Comp. x Ramos'!E$66,0)</f>
        <v>0</v>
      </c>
      <c r="F744" s="48">
        <f>VLOOKUP($Q744&amp;$B744,'PNC Exon. &amp; no Exon.'!$A:$AL,'P.N.C. x Comp. x Ramos'!F$66,0)</f>
        <v>0</v>
      </c>
      <c r="G744" s="48">
        <f>VLOOKUP($Q744&amp;$B744,'PNC Exon. &amp; no Exon.'!$A:$AL,'P.N.C. x Comp. x Ramos'!G$66,0)</f>
        <v>0</v>
      </c>
      <c r="H744" s="48">
        <f>VLOOKUP($Q744&amp;$B744,'PNC Exon. &amp; no Exon.'!$A:$AL,'P.N.C. x Comp. x Ramos'!H$66,0)</f>
        <v>0</v>
      </c>
      <c r="I744" s="48">
        <f>VLOOKUP($Q744&amp;$B744,'PNC Exon. &amp; no Exon.'!$A:$AL,'P.N.C. x Comp. x Ramos'!I$66,0)</f>
        <v>0</v>
      </c>
      <c r="J744" s="48">
        <f>VLOOKUP($Q744&amp;$B744,'PNC Exon. &amp; no Exon.'!$A:$AL,'P.N.C. x Comp. x Ramos'!J$66,0)</f>
        <v>0</v>
      </c>
      <c r="K744" s="48">
        <f>VLOOKUP($Q744&amp;$B744,'PNC Exon. &amp; no Exon.'!$A:$AL,'P.N.C. x Comp. x Ramos'!K$66,0)</f>
        <v>0</v>
      </c>
      <c r="L744" s="48">
        <f>VLOOKUP($Q744&amp;$B744,'PNC Exon. &amp; no Exon.'!$A:$AL,'P.N.C. x Comp. x Ramos'!L$66,0)</f>
        <v>0</v>
      </c>
      <c r="M744" s="48">
        <f>VLOOKUP($Q744&amp;$B744,'PNC Exon. &amp; no Exon.'!$A:$AL,'P.N.C. x Comp. x Ramos'!M$66,0)</f>
        <v>0</v>
      </c>
      <c r="N744" s="48">
        <f>VLOOKUP($Q744&amp;$B744,'PNC Exon. &amp; no Exon.'!$A:$AL,'P.N.C. x Comp. x Ramos'!N$66,0)</f>
        <v>0</v>
      </c>
      <c r="O744" s="57">
        <f t="shared" si="63"/>
        <v>0</v>
      </c>
      <c r="Q744" s="137" t="s">
        <v>11</v>
      </c>
    </row>
    <row r="745" spans="1:17" ht="15.95" customHeight="1" x14ac:dyDescent="0.4">
      <c r="A745" s="47">
        <f t="shared" si="61"/>
        <v>1</v>
      </c>
      <c r="B745" s="51" t="s">
        <v>114</v>
      </c>
      <c r="C745" s="76">
        <f t="shared" si="62"/>
        <v>0</v>
      </c>
      <c r="D745" s="48">
        <f>VLOOKUP($Q745&amp;$B745,'PNC Exon. &amp; no Exon.'!$A:$AL,'P.N.C. x Comp. x Ramos'!D$66,0)</f>
        <v>0</v>
      </c>
      <c r="E745" s="48">
        <f>VLOOKUP($Q745&amp;$B745,'PNC Exon. &amp; no Exon.'!$A:$AL,'P.N.C. x Comp. x Ramos'!E$66,0)</f>
        <v>0</v>
      </c>
      <c r="F745" s="48">
        <f>VLOOKUP($Q745&amp;$B745,'PNC Exon. &amp; no Exon.'!$A:$AL,'P.N.C. x Comp. x Ramos'!F$66,0)</f>
        <v>0</v>
      </c>
      <c r="G745" s="48">
        <f>VLOOKUP($Q745&amp;$B745,'PNC Exon. &amp; no Exon.'!$A:$AL,'P.N.C. x Comp. x Ramos'!G$66,0)</f>
        <v>0</v>
      </c>
      <c r="H745" s="48">
        <f>VLOOKUP($Q745&amp;$B745,'PNC Exon. &amp; no Exon.'!$A:$AL,'P.N.C. x Comp. x Ramos'!H$66,0)</f>
        <v>0</v>
      </c>
      <c r="I745" s="48">
        <f>VLOOKUP($Q745&amp;$B745,'PNC Exon. &amp; no Exon.'!$A:$AL,'P.N.C. x Comp. x Ramos'!I$66,0)</f>
        <v>0</v>
      </c>
      <c r="J745" s="48">
        <f>VLOOKUP($Q745&amp;$B745,'PNC Exon. &amp; no Exon.'!$A:$AL,'P.N.C. x Comp. x Ramos'!J$66,0)</f>
        <v>0</v>
      </c>
      <c r="K745" s="48">
        <f>VLOOKUP($Q745&amp;$B745,'PNC Exon. &amp; no Exon.'!$A:$AL,'P.N.C. x Comp. x Ramos'!K$66,0)</f>
        <v>0</v>
      </c>
      <c r="L745" s="48">
        <f>VLOOKUP($Q745&amp;$B745,'PNC Exon. &amp; no Exon.'!$A:$AL,'P.N.C. x Comp. x Ramos'!L$66,0)</f>
        <v>0</v>
      </c>
      <c r="M745" s="48">
        <f>VLOOKUP($Q745&amp;$B745,'PNC Exon. &amp; no Exon.'!$A:$AL,'P.N.C. x Comp. x Ramos'!M$66,0)</f>
        <v>0</v>
      </c>
      <c r="N745" s="48">
        <f>VLOOKUP($Q745&amp;$B745,'PNC Exon. &amp; no Exon.'!$A:$AL,'P.N.C. x Comp. x Ramos'!N$66,0)</f>
        <v>0</v>
      </c>
      <c r="O745" s="57">
        <f t="shared" si="63"/>
        <v>0</v>
      </c>
      <c r="Q745" s="137" t="s">
        <v>11</v>
      </c>
    </row>
    <row r="746" spans="1:17" ht="15.95" customHeight="1" x14ac:dyDescent="0.4">
      <c r="A746" s="47">
        <f t="shared" si="61"/>
        <v>1</v>
      </c>
      <c r="B746" s="51" t="s">
        <v>85</v>
      </c>
      <c r="C746" s="76">
        <f t="shared" si="62"/>
        <v>0</v>
      </c>
      <c r="D746" s="48">
        <f>VLOOKUP($Q746&amp;$B746,'PNC Exon. &amp; no Exon.'!$A:$AL,'P.N.C. x Comp. x Ramos'!D$66,0)</f>
        <v>0</v>
      </c>
      <c r="E746" s="48">
        <f>VLOOKUP($Q746&amp;$B746,'PNC Exon. &amp; no Exon.'!$A:$AL,'P.N.C. x Comp. x Ramos'!E$66,0)</f>
        <v>0</v>
      </c>
      <c r="F746" s="48">
        <f>VLOOKUP($Q746&amp;$B746,'PNC Exon. &amp; no Exon.'!$A:$AL,'P.N.C. x Comp. x Ramos'!F$66,0)</f>
        <v>0</v>
      </c>
      <c r="G746" s="48">
        <f>VLOOKUP($Q746&amp;$B746,'PNC Exon. &amp; no Exon.'!$A:$AL,'P.N.C. x Comp. x Ramos'!G$66,0)</f>
        <v>0</v>
      </c>
      <c r="H746" s="48">
        <f>VLOOKUP($Q746&amp;$B746,'PNC Exon. &amp; no Exon.'!$A:$AL,'P.N.C. x Comp. x Ramos'!H$66,0)</f>
        <v>0</v>
      </c>
      <c r="I746" s="48">
        <f>VLOOKUP($Q746&amp;$B746,'PNC Exon. &amp; no Exon.'!$A:$AL,'P.N.C. x Comp. x Ramos'!I$66,0)</f>
        <v>0</v>
      </c>
      <c r="J746" s="48">
        <f>VLOOKUP($Q746&amp;$B746,'PNC Exon. &amp; no Exon.'!$A:$AL,'P.N.C. x Comp. x Ramos'!J$66,0)</f>
        <v>0</v>
      </c>
      <c r="K746" s="48">
        <f>VLOOKUP($Q746&amp;$B746,'PNC Exon. &amp; no Exon.'!$A:$AL,'P.N.C. x Comp. x Ramos'!K$66,0)</f>
        <v>0</v>
      </c>
      <c r="L746" s="48">
        <f>VLOOKUP($Q746&amp;$B746,'PNC Exon. &amp; no Exon.'!$A:$AL,'P.N.C. x Comp. x Ramos'!L$66,0)</f>
        <v>0</v>
      </c>
      <c r="M746" s="48">
        <f>VLOOKUP($Q746&amp;$B746,'PNC Exon. &amp; no Exon.'!$A:$AL,'P.N.C. x Comp. x Ramos'!M$66,0)</f>
        <v>0</v>
      </c>
      <c r="N746" s="48">
        <f>VLOOKUP($Q746&amp;$B746,'PNC Exon. &amp; no Exon.'!$A:$AL,'P.N.C. x Comp. x Ramos'!N$66,0)</f>
        <v>0</v>
      </c>
      <c r="O746" s="57">
        <f t="shared" si="63"/>
        <v>0</v>
      </c>
      <c r="Q746" s="137" t="s">
        <v>11</v>
      </c>
    </row>
    <row r="747" spans="1:17" ht="15.95" customHeight="1" x14ac:dyDescent="0.4">
      <c r="A747" s="47">
        <f t="shared" si="61"/>
        <v>1</v>
      </c>
      <c r="B747" s="51" t="s">
        <v>115</v>
      </c>
      <c r="C747" s="76">
        <f t="shared" si="62"/>
        <v>0</v>
      </c>
      <c r="D747" s="48">
        <f>VLOOKUP($Q747&amp;$B747,'PNC Exon. &amp; no Exon.'!$A:$AL,'P.N.C. x Comp. x Ramos'!D$66,0)</f>
        <v>0</v>
      </c>
      <c r="E747" s="48">
        <f>VLOOKUP($Q747&amp;$B747,'PNC Exon. &amp; no Exon.'!$A:$AL,'P.N.C. x Comp. x Ramos'!E$66,0)</f>
        <v>0</v>
      </c>
      <c r="F747" s="48">
        <f>VLOOKUP($Q747&amp;$B747,'PNC Exon. &amp; no Exon.'!$A:$AL,'P.N.C. x Comp. x Ramos'!F$66,0)</f>
        <v>0</v>
      </c>
      <c r="G747" s="48">
        <f>VLOOKUP($Q747&amp;$B747,'PNC Exon. &amp; no Exon.'!$A:$AL,'P.N.C. x Comp. x Ramos'!G$66,0)</f>
        <v>0</v>
      </c>
      <c r="H747" s="48">
        <f>VLOOKUP($Q747&amp;$B747,'PNC Exon. &amp; no Exon.'!$A:$AL,'P.N.C. x Comp. x Ramos'!H$66,0)</f>
        <v>0</v>
      </c>
      <c r="I747" s="48">
        <f>VLOOKUP($Q747&amp;$B747,'PNC Exon. &amp; no Exon.'!$A:$AL,'P.N.C. x Comp. x Ramos'!I$66,0)</f>
        <v>0</v>
      </c>
      <c r="J747" s="48">
        <f>VLOOKUP($Q747&amp;$B747,'PNC Exon. &amp; no Exon.'!$A:$AL,'P.N.C. x Comp. x Ramos'!J$66,0)</f>
        <v>0</v>
      </c>
      <c r="K747" s="48">
        <f>VLOOKUP($Q747&amp;$B747,'PNC Exon. &amp; no Exon.'!$A:$AL,'P.N.C. x Comp. x Ramos'!K$66,0)</f>
        <v>0</v>
      </c>
      <c r="L747" s="48">
        <f>VLOOKUP($Q747&amp;$B747,'PNC Exon. &amp; no Exon.'!$A:$AL,'P.N.C. x Comp. x Ramos'!L$66,0)</f>
        <v>0</v>
      </c>
      <c r="M747" s="48">
        <f>VLOOKUP($Q747&amp;$B747,'PNC Exon. &amp; no Exon.'!$A:$AL,'P.N.C. x Comp. x Ramos'!M$66,0)</f>
        <v>0</v>
      </c>
      <c r="N747" s="48">
        <f>VLOOKUP($Q747&amp;$B747,'PNC Exon. &amp; no Exon.'!$A:$AL,'P.N.C. x Comp. x Ramos'!N$66,0)</f>
        <v>0</v>
      </c>
      <c r="O747" s="57">
        <f t="shared" si="63"/>
        <v>0</v>
      </c>
      <c r="Q747" s="137" t="s">
        <v>11</v>
      </c>
    </row>
    <row r="748" spans="1:17" ht="15.95" customHeight="1" x14ac:dyDescent="0.4">
      <c r="A748" s="47">
        <f t="shared" si="61"/>
        <v>1</v>
      </c>
      <c r="B748" s="51" t="s">
        <v>116</v>
      </c>
      <c r="C748" s="76">
        <f t="shared" si="62"/>
        <v>0</v>
      </c>
      <c r="D748" s="48">
        <f>VLOOKUP($Q748&amp;$B748,'PNC Exon. &amp; no Exon.'!$A:$AL,'P.N.C. x Comp. x Ramos'!D$66,0)</f>
        <v>0</v>
      </c>
      <c r="E748" s="48">
        <f>VLOOKUP($Q748&amp;$B748,'PNC Exon. &amp; no Exon.'!$A:$AL,'P.N.C. x Comp. x Ramos'!E$66,0)</f>
        <v>0</v>
      </c>
      <c r="F748" s="48">
        <f>VLOOKUP($Q748&amp;$B748,'PNC Exon. &amp; no Exon.'!$A:$AL,'P.N.C. x Comp. x Ramos'!F$66,0)</f>
        <v>0</v>
      </c>
      <c r="G748" s="48">
        <f>VLOOKUP($Q748&amp;$B748,'PNC Exon. &amp; no Exon.'!$A:$AL,'P.N.C. x Comp. x Ramos'!G$66,0)</f>
        <v>0</v>
      </c>
      <c r="H748" s="48">
        <f>VLOOKUP($Q748&amp;$B748,'PNC Exon. &amp; no Exon.'!$A:$AL,'P.N.C. x Comp. x Ramos'!H$66,0)</f>
        <v>0</v>
      </c>
      <c r="I748" s="48">
        <f>VLOOKUP($Q748&amp;$B748,'PNC Exon. &amp; no Exon.'!$A:$AL,'P.N.C. x Comp. x Ramos'!I$66,0)</f>
        <v>0</v>
      </c>
      <c r="J748" s="48">
        <f>VLOOKUP($Q748&amp;$B748,'PNC Exon. &amp; no Exon.'!$A:$AL,'P.N.C. x Comp. x Ramos'!J$66,0)</f>
        <v>0</v>
      </c>
      <c r="K748" s="48">
        <f>VLOOKUP($Q748&amp;$B748,'PNC Exon. &amp; no Exon.'!$A:$AL,'P.N.C. x Comp. x Ramos'!K$66,0)</f>
        <v>0</v>
      </c>
      <c r="L748" s="48">
        <f>VLOOKUP($Q748&amp;$B748,'PNC Exon. &amp; no Exon.'!$A:$AL,'P.N.C. x Comp. x Ramos'!L$66,0)</f>
        <v>0</v>
      </c>
      <c r="M748" s="48">
        <f>VLOOKUP($Q748&amp;$B748,'PNC Exon. &amp; no Exon.'!$A:$AL,'P.N.C. x Comp. x Ramos'!M$66,0)</f>
        <v>0</v>
      </c>
      <c r="N748" s="48">
        <f>VLOOKUP($Q748&amp;$B748,'PNC Exon. &amp; no Exon.'!$A:$AL,'P.N.C. x Comp. x Ramos'!N$66,0)</f>
        <v>0</v>
      </c>
      <c r="O748" s="57">
        <f t="shared" si="63"/>
        <v>0</v>
      </c>
      <c r="Q748" s="137" t="s">
        <v>11</v>
      </c>
    </row>
    <row r="749" spans="1:17" ht="15.95" customHeight="1" x14ac:dyDescent="0.4">
      <c r="A749" s="47">
        <f t="shared" si="61"/>
        <v>1</v>
      </c>
      <c r="B749" s="51" t="s">
        <v>78</v>
      </c>
      <c r="C749" s="76">
        <f t="shared" si="62"/>
        <v>0</v>
      </c>
      <c r="D749" s="48">
        <f>VLOOKUP($Q749&amp;$B749,'PNC Exon. &amp; no Exon.'!$A:$AL,'P.N.C. x Comp. x Ramos'!D$66,0)</f>
        <v>0</v>
      </c>
      <c r="E749" s="48">
        <f>VLOOKUP($Q749&amp;$B749,'PNC Exon. &amp; no Exon.'!$A:$AL,'P.N.C. x Comp. x Ramos'!E$66,0)</f>
        <v>0</v>
      </c>
      <c r="F749" s="48">
        <f>VLOOKUP($Q749&amp;$B749,'PNC Exon. &amp; no Exon.'!$A:$AL,'P.N.C. x Comp. x Ramos'!F$66,0)</f>
        <v>0</v>
      </c>
      <c r="G749" s="48">
        <f>VLOOKUP($Q749&amp;$B749,'PNC Exon. &amp; no Exon.'!$A:$AL,'P.N.C. x Comp. x Ramos'!G$66,0)</f>
        <v>0</v>
      </c>
      <c r="H749" s="48">
        <f>VLOOKUP($Q749&amp;$B749,'PNC Exon. &amp; no Exon.'!$A:$AL,'P.N.C. x Comp. x Ramos'!H$66,0)</f>
        <v>0</v>
      </c>
      <c r="I749" s="48">
        <f>VLOOKUP($Q749&amp;$B749,'PNC Exon. &amp; no Exon.'!$A:$AL,'P.N.C. x Comp. x Ramos'!I$66,0)</f>
        <v>0</v>
      </c>
      <c r="J749" s="48">
        <f>VLOOKUP($Q749&amp;$B749,'PNC Exon. &amp; no Exon.'!$A:$AL,'P.N.C. x Comp. x Ramos'!J$66,0)</f>
        <v>0</v>
      </c>
      <c r="K749" s="48">
        <f>VLOOKUP($Q749&amp;$B749,'PNC Exon. &amp; no Exon.'!$A:$AL,'P.N.C. x Comp. x Ramos'!K$66,0)</f>
        <v>0</v>
      </c>
      <c r="L749" s="48">
        <f>VLOOKUP($Q749&amp;$B749,'PNC Exon. &amp; no Exon.'!$A:$AL,'P.N.C. x Comp. x Ramos'!L$66,0)</f>
        <v>0</v>
      </c>
      <c r="M749" s="48">
        <f>VLOOKUP($Q749&amp;$B749,'PNC Exon. &amp; no Exon.'!$A:$AL,'P.N.C. x Comp. x Ramos'!M$66,0)</f>
        <v>0</v>
      </c>
      <c r="N749" s="48">
        <f>VLOOKUP($Q749&amp;$B749,'PNC Exon. &amp; no Exon.'!$A:$AL,'P.N.C. x Comp. x Ramos'!N$66,0)</f>
        <v>0</v>
      </c>
      <c r="O749" s="57">
        <f t="shared" si="63"/>
        <v>0</v>
      </c>
      <c r="Q749" s="137" t="s">
        <v>11</v>
      </c>
    </row>
    <row r="750" spans="1:17" ht="15.95" customHeight="1" x14ac:dyDescent="0.4">
      <c r="A750" s="47">
        <f t="shared" si="61"/>
        <v>1</v>
      </c>
      <c r="B750" s="51" t="s">
        <v>120</v>
      </c>
      <c r="C750" s="76">
        <f t="shared" si="62"/>
        <v>0</v>
      </c>
      <c r="D750" s="48">
        <f>VLOOKUP($Q750&amp;$B750,'PNC Exon. &amp; no Exon.'!$A:$AL,'P.N.C. x Comp. x Ramos'!D$66,0)</f>
        <v>0</v>
      </c>
      <c r="E750" s="48">
        <f>VLOOKUP($Q750&amp;$B750,'PNC Exon. &amp; no Exon.'!$A:$AL,'P.N.C. x Comp. x Ramos'!E$66,0)</f>
        <v>0</v>
      </c>
      <c r="F750" s="48">
        <f>VLOOKUP($Q750&amp;$B750,'PNC Exon. &amp; no Exon.'!$A:$AL,'P.N.C. x Comp. x Ramos'!F$66,0)</f>
        <v>0</v>
      </c>
      <c r="G750" s="48">
        <f>VLOOKUP($Q750&amp;$B750,'PNC Exon. &amp; no Exon.'!$A:$AL,'P.N.C. x Comp. x Ramos'!G$66,0)</f>
        <v>0</v>
      </c>
      <c r="H750" s="48">
        <f>VLOOKUP($Q750&amp;$B750,'PNC Exon. &amp; no Exon.'!$A:$AL,'P.N.C. x Comp. x Ramos'!H$66,0)</f>
        <v>0</v>
      </c>
      <c r="I750" s="48">
        <f>VLOOKUP($Q750&amp;$B750,'PNC Exon. &amp; no Exon.'!$A:$AL,'P.N.C. x Comp. x Ramos'!I$66,0)</f>
        <v>0</v>
      </c>
      <c r="J750" s="48">
        <f>VLOOKUP($Q750&amp;$B750,'PNC Exon. &amp; no Exon.'!$A:$AL,'P.N.C. x Comp. x Ramos'!J$66,0)</f>
        <v>0</v>
      </c>
      <c r="K750" s="48">
        <f>VLOOKUP($Q750&amp;$B750,'PNC Exon. &amp; no Exon.'!$A:$AL,'P.N.C. x Comp. x Ramos'!K$66,0)</f>
        <v>0</v>
      </c>
      <c r="L750" s="48">
        <f>VLOOKUP($Q750&amp;$B750,'PNC Exon. &amp; no Exon.'!$A:$AL,'P.N.C. x Comp. x Ramos'!L$66,0)</f>
        <v>0</v>
      </c>
      <c r="M750" s="48">
        <f>VLOOKUP($Q750&amp;$B750,'PNC Exon. &amp; no Exon.'!$A:$AL,'P.N.C. x Comp. x Ramos'!M$66,0)</f>
        <v>0</v>
      </c>
      <c r="N750" s="48">
        <f>VLOOKUP($Q750&amp;$B750,'PNC Exon. &amp; no Exon.'!$A:$AL,'P.N.C. x Comp. x Ramos'!N$66,0)</f>
        <v>0</v>
      </c>
      <c r="O750" s="57">
        <f t="shared" si="63"/>
        <v>0</v>
      </c>
      <c r="Q750" s="137" t="s">
        <v>11</v>
      </c>
    </row>
    <row r="751" spans="1:17" ht="15.95" customHeight="1" x14ac:dyDescent="0.4">
      <c r="A751" s="47">
        <f t="shared" si="61"/>
        <v>1</v>
      </c>
      <c r="B751" s="51" t="s">
        <v>117</v>
      </c>
      <c r="C751" s="76">
        <f t="shared" si="62"/>
        <v>0</v>
      </c>
      <c r="D751" s="48">
        <f>VLOOKUP($Q751&amp;$B751,'PNC Exon. &amp; no Exon.'!$A:$AL,'P.N.C. x Comp. x Ramos'!D$66,0)</f>
        <v>0</v>
      </c>
      <c r="E751" s="48">
        <f>VLOOKUP($Q751&amp;$B751,'PNC Exon. &amp; no Exon.'!$A:$AL,'P.N.C. x Comp. x Ramos'!E$66,0)</f>
        <v>0</v>
      </c>
      <c r="F751" s="48">
        <f>VLOOKUP($Q751&amp;$B751,'PNC Exon. &amp; no Exon.'!$A:$AL,'P.N.C. x Comp. x Ramos'!F$66,0)</f>
        <v>0</v>
      </c>
      <c r="G751" s="48">
        <f>VLOOKUP($Q751&amp;$B751,'PNC Exon. &amp; no Exon.'!$A:$AL,'P.N.C. x Comp. x Ramos'!G$66,0)</f>
        <v>0</v>
      </c>
      <c r="H751" s="48">
        <f>VLOOKUP($Q751&amp;$B751,'PNC Exon. &amp; no Exon.'!$A:$AL,'P.N.C. x Comp. x Ramos'!H$66,0)</f>
        <v>0</v>
      </c>
      <c r="I751" s="48">
        <f>VLOOKUP($Q751&amp;$B751,'PNC Exon. &amp; no Exon.'!$A:$AL,'P.N.C. x Comp. x Ramos'!I$66,0)</f>
        <v>0</v>
      </c>
      <c r="J751" s="48">
        <f>VLOOKUP($Q751&amp;$B751,'PNC Exon. &amp; no Exon.'!$A:$AL,'P.N.C. x Comp. x Ramos'!J$66,0)</f>
        <v>0</v>
      </c>
      <c r="K751" s="48">
        <f>VLOOKUP($Q751&amp;$B751,'PNC Exon. &amp; no Exon.'!$A:$AL,'P.N.C. x Comp. x Ramos'!K$66,0)</f>
        <v>0</v>
      </c>
      <c r="L751" s="48">
        <f>VLOOKUP($Q751&amp;$B751,'PNC Exon. &amp; no Exon.'!$A:$AL,'P.N.C. x Comp. x Ramos'!L$66,0)</f>
        <v>0</v>
      </c>
      <c r="M751" s="48">
        <f>VLOOKUP($Q751&amp;$B751,'PNC Exon. &amp; no Exon.'!$A:$AL,'P.N.C. x Comp. x Ramos'!M$66,0)</f>
        <v>0</v>
      </c>
      <c r="N751" s="48">
        <f>VLOOKUP($Q751&amp;$B751,'PNC Exon. &amp; no Exon.'!$A:$AL,'P.N.C. x Comp. x Ramos'!N$66,0)</f>
        <v>0</v>
      </c>
      <c r="O751" s="57">
        <f t="shared" si="63"/>
        <v>0</v>
      </c>
      <c r="Q751" s="137" t="s">
        <v>11</v>
      </c>
    </row>
    <row r="752" spans="1:17" ht="15.95" customHeight="1" x14ac:dyDescent="0.4">
      <c r="A752" s="47">
        <f t="shared" si="61"/>
        <v>1</v>
      </c>
      <c r="B752" s="50" t="s">
        <v>119</v>
      </c>
      <c r="C752" s="76">
        <f t="shared" si="62"/>
        <v>0</v>
      </c>
      <c r="D752" s="48">
        <f>VLOOKUP($Q752&amp;$B752,'PNC Exon. &amp; no Exon.'!$A:$AL,'P.N.C. x Comp. x Ramos'!D$66,0)</f>
        <v>0</v>
      </c>
      <c r="E752" s="48">
        <f>VLOOKUP($Q752&amp;$B752,'PNC Exon. &amp; no Exon.'!$A:$AL,'P.N.C. x Comp. x Ramos'!E$66,0)</f>
        <v>0</v>
      </c>
      <c r="F752" s="48">
        <f>VLOOKUP($Q752&amp;$B752,'PNC Exon. &amp; no Exon.'!$A:$AL,'P.N.C. x Comp. x Ramos'!F$66,0)</f>
        <v>0</v>
      </c>
      <c r="G752" s="48">
        <f>VLOOKUP($Q752&amp;$B752,'PNC Exon. &amp; no Exon.'!$A:$AL,'P.N.C. x Comp. x Ramos'!G$66,0)</f>
        <v>0</v>
      </c>
      <c r="H752" s="48">
        <f>VLOOKUP($Q752&amp;$B752,'PNC Exon. &amp; no Exon.'!$A:$AL,'P.N.C. x Comp. x Ramos'!H$66,0)</f>
        <v>0</v>
      </c>
      <c r="I752" s="48">
        <f>VLOOKUP($Q752&amp;$B752,'PNC Exon. &amp; no Exon.'!$A:$AL,'P.N.C. x Comp. x Ramos'!I$66,0)</f>
        <v>0</v>
      </c>
      <c r="J752" s="48">
        <f>VLOOKUP($Q752&amp;$B752,'PNC Exon. &amp; no Exon.'!$A:$AL,'P.N.C. x Comp. x Ramos'!J$66,0)</f>
        <v>0</v>
      </c>
      <c r="K752" s="48">
        <f>VLOOKUP($Q752&amp;$B752,'PNC Exon. &amp; no Exon.'!$A:$AL,'P.N.C. x Comp. x Ramos'!K$66,0)</f>
        <v>0</v>
      </c>
      <c r="L752" s="48">
        <f>VLOOKUP($Q752&amp;$B752,'PNC Exon. &amp; no Exon.'!$A:$AL,'P.N.C. x Comp. x Ramos'!L$66,0)</f>
        <v>0</v>
      </c>
      <c r="M752" s="48">
        <f>VLOOKUP($Q752&amp;$B752,'PNC Exon. &amp; no Exon.'!$A:$AL,'P.N.C. x Comp. x Ramos'!M$66,0)</f>
        <v>0</v>
      </c>
      <c r="N752" s="48">
        <f>VLOOKUP($Q752&amp;$B752,'PNC Exon. &amp; no Exon.'!$A:$AL,'P.N.C. x Comp. x Ramos'!N$66,0)</f>
        <v>0</v>
      </c>
      <c r="O752" s="57">
        <f t="shared" si="63"/>
        <v>0</v>
      </c>
      <c r="Q752" s="137" t="s">
        <v>11</v>
      </c>
    </row>
    <row r="753" spans="1:17" ht="15.95" customHeight="1" x14ac:dyDescent="0.4">
      <c r="A753" s="47">
        <f t="shared" si="61"/>
        <v>1</v>
      </c>
      <c r="B753" s="51" t="s">
        <v>118</v>
      </c>
      <c r="C753" s="76">
        <f t="shared" si="62"/>
        <v>0</v>
      </c>
      <c r="D753" s="48">
        <f>VLOOKUP($Q753&amp;$B753,'PNC Exon. &amp; no Exon.'!$A:$AL,'P.N.C. x Comp. x Ramos'!D$66,0)</f>
        <v>0</v>
      </c>
      <c r="E753" s="48">
        <f>VLOOKUP($Q753&amp;$B753,'PNC Exon. &amp; no Exon.'!$A:$AL,'P.N.C. x Comp. x Ramos'!E$66,0)</f>
        <v>0</v>
      </c>
      <c r="F753" s="48">
        <f>VLOOKUP($Q753&amp;$B753,'PNC Exon. &amp; no Exon.'!$A:$AL,'P.N.C. x Comp. x Ramos'!F$66,0)</f>
        <v>0</v>
      </c>
      <c r="G753" s="48">
        <f>VLOOKUP($Q753&amp;$B753,'PNC Exon. &amp; no Exon.'!$A:$AL,'P.N.C. x Comp. x Ramos'!G$66,0)</f>
        <v>0</v>
      </c>
      <c r="H753" s="48">
        <f>VLOOKUP($Q753&amp;$B753,'PNC Exon. &amp; no Exon.'!$A:$AL,'P.N.C. x Comp. x Ramos'!H$66,0)</f>
        <v>0</v>
      </c>
      <c r="I753" s="48">
        <f>VLOOKUP($Q753&amp;$B753,'PNC Exon. &amp; no Exon.'!$A:$AL,'P.N.C. x Comp. x Ramos'!I$66,0)</f>
        <v>0</v>
      </c>
      <c r="J753" s="48">
        <f>VLOOKUP($Q753&amp;$B753,'PNC Exon. &amp; no Exon.'!$A:$AL,'P.N.C. x Comp. x Ramos'!J$66,0)</f>
        <v>0</v>
      </c>
      <c r="K753" s="48">
        <f>VLOOKUP($Q753&amp;$B753,'PNC Exon. &amp; no Exon.'!$A:$AL,'P.N.C. x Comp. x Ramos'!K$66,0)</f>
        <v>0</v>
      </c>
      <c r="L753" s="48">
        <f>VLOOKUP($Q753&amp;$B753,'PNC Exon. &amp; no Exon.'!$A:$AL,'P.N.C. x Comp. x Ramos'!L$66,0)</f>
        <v>0</v>
      </c>
      <c r="M753" s="48">
        <f>VLOOKUP($Q753&amp;$B753,'PNC Exon. &amp; no Exon.'!$A:$AL,'P.N.C. x Comp. x Ramos'!M$66,0)</f>
        <v>0</v>
      </c>
      <c r="N753" s="48">
        <f>VLOOKUP($Q753&amp;$B753,'PNC Exon. &amp; no Exon.'!$A:$AL,'P.N.C. x Comp. x Ramos'!N$66,0)</f>
        <v>0</v>
      </c>
      <c r="O753" s="57">
        <f t="shared" si="63"/>
        <v>0</v>
      </c>
      <c r="Q753" s="137" t="s">
        <v>11</v>
      </c>
    </row>
    <row r="754" spans="1:17" ht="15.95" customHeight="1" x14ac:dyDescent="0.4">
      <c r="A754" s="47">
        <f t="shared" si="61"/>
        <v>1</v>
      </c>
      <c r="B754" s="51" t="s">
        <v>80</v>
      </c>
      <c r="C754" s="76">
        <f t="shared" si="62"/>
        <v>0</v>
      </c>
      <c r="D754" s="48">
        <f>VLOOKUP($Q754&amp;$B754,'PNC Exon. &amp; no Exon.'!$A:$AL,'P.N.C. x Comp. x Ramos'!D$66,0)</f>
        <v>0</v>
      </c>
      <c r="E754" s="48">
        <f>VLOOKUP($Q754&amp;$B754,'PNC Exon. &amp; no Exon.'!$A:$AL,'P.N.C. x Comp. x Ramos'!E$66,0)</f>
        <v>0</v>
      </c>
      <c r="F754" s="48">
        <f>VLOOKUP($Q754&amp;$B754,'PNC Exon. &amp; no Exon.'!$A:$AL,'P.N.C. x Comp. x Ramos'!F$66,0)</f>
        <v>0</v>
      </c>
      <c r="G754" s="48">
        <f>VLOOKUP($Q754&amp;$B754,'PNC Exon. &amp; no Exon.'!$A:$AL,'P.N.C. x Comp. x Ramos'!G$66,0)</f>
        <v>0</v>
      </c>
      <c r="H754" s="48">
        <f>VLOOKUP($Q754&amp;$B754,'PNC Exon. &amp; no Exon.'!$A:$AL,'P.N.C. x Comp. x Ramos'!H$66,0)</f>
        <v>0</v>
      </c>
      <c r="I754" s="48">
        <f>VLOOKUP($Q754&amp;$B754,'PNC Exon. &amp; no Exon.'!$A:$AL,'P.N.C. x Comp. x Ramos'!I$66,0)</f>
        <v>0</v>
      </c>
      <c r="J754" s="48">
        <f>VLOOKUP($Q754&amp;$B754,'PNC Exon. &amp; no Exon.'!$A:$AL,'P.N.C. x Comp. x Ramos'!J$66,0)</f>
        <v>0</v>
      </c>
      <c r="K754" s="48">
        <f>VLOOKUP($Q754&amp;$B754,'PNC Exon. &amp; no Exon.'!$A:$AL,'P.N.C. x Comp. x Ramos'!K$66,0)</f>
        <v>0</v>
      </c>
      <c r="L754" s="48">
        <f>VLOOKUP($Q754&amp;$B754,'PNC Exon. &amp; no Exon.'!$A:$AL,'P.N.C. x Comp. x Ramos'!L$66,0)</f>
        <v>0</v>
      </c>
      <c r="M754" s="48">
        <f>VLOOKUP($Q754&amp;$B754,'PNC Exon. &amp; no Exon.'!$A:$AL,'P.N.C. x Comp. x Ramos'!M$66,0)</f>
        <v>0</v>
      </c>
      <c r="N754" s="48">
        <f>VLOOKUP($Q754&amp;$B754,'PNC Exon. &amp; no Exon.'!$A:$AL,'P.N.C. x Comp. x Ramos'!N$66,0)</f>
        <v>0</v>
      </c>
      <c r="O754" s="57">
        <f t="shared" si="63"/>
        <v>0</v>
      </c>
      <c r="Q754" s="137" t="s">
        <v>11</v>
      </c>
    </row>
    <row r="755" spans="1:17" ht="15.95" customHeight="1" x14ac:dyDescent="0.4">
      <c r="A755" s="47">
        <f t="shared" si="61"/>
        <v>1</v>
      </c>
      <c r="B755" s="51" t="s">
        <v>87</v>
      </c>
      <c r="C755" s="76">
        <f t="shared" si="62"/>
        <v>0</v>
      </c>
      <c r="D755" s="48">
        <f>VLOOKUP($Q755&amp;$B755,'PNC Exon. &amp; no Exon.'!$A:$AL,'P.N.C. x Comp. x Ramos'!D$66,0)</f>
        <v>0</v>
      </c>
      <c r="E755" s="48">
        <f>VLOOKUP($Q755&amp;$B755,'PNC Exon. &amp; no Exon.'!$A:$AL,'P.N.C. x Comp. x Ramos'!E$66,0)</f>
        <v>0</v>
      </c>
      <c r="F755" s="48">
        <f>VLOOKUP($Q755&amp;$B755,'PNC Exon. &amp; no Exon.'!$A:$AL,'P.N.C. x Comp. x Ramos'!F$66,0)</f>
        <v>0</v>
      </c>
      <c r="G755" s="48">
        <f>VLOOKUP($Q755&amp;$B755,'PNC Exon. &amp; no Exon.'!$A:$AL,'P.N.C. x Comp. x Ramos'!G$66,0)</f>
        <v>0</v>
      </c>
      <c r="H755" s="48">
        <f>VLOOKUP($Q755&amp;$B755,'PNC Exon. &amp; no Exon.'!$A:$AL,'P.N.C. x Comp. x Ramos'!H$66,0)</f>
        <v>0</v>
      </c>
      <c r="I755" s="48">
        <f>VLOOKUP($Q755&amp;$B755,'PNC Exon. &amp; no Exon.'!$A:$AL,'P.N.C. x Comp. x Ramos'!I$66,0)</f>
        <v>0</v>
      </c>
      <c r="J755" s="48">
        <f>VLOOKUP($Q755&amp;$B755,'PNC Exon. &amp; no Exon.'!$A:$AL,'P.N.C. x Comp. x Ramos'!J$66,0)</f>
        <v>0</v>
      </c>
      <c r="K755" s="48">
        <f>VLOOKUP($Q755&amp;$B755,'PNC Exon. &amp; no Exon.'!$A:$AL,'P.N.C. x Comp. x Ramos'!K$66,0)</f>
        <v>0</v>
      </c>
      <c r="L755" s="48">
        <f>VLOOKUP($Q755&amp;$B755,'PNC Exon. &amp; no Exon.'!$A:$AL,'P.N.C. x Comp. x Ramos'!L$66,0)</f>
        <v>0</v>
      </c>
      <c r="M755" s="48">
        <f>VLOOKUP($Q755&amp;$B755,'PNC Exon. &amp; no Exon.'!$A:$AL,'P.N.C. x Comp. x Ramos'!M$66,0)</f>
        <v>0</v>
      </c>
      <c r="N755" s="48">
        <f>VLOOKUP($Q755&amp;$B755,'PNC Exon. &amp; no Exon.'!$A:$AL,'P.N.C. x Comp. x Ramos'!N$66,0)</f>
        <v>0</v>
      </c>
      <c r="O755" s="57">
        <f t="shared" si="63"/>
        <v>0</v>
      </c>
      <c r="Q755" s="137" t="s">
        <v>11</v>
      </c>
    </row>
    <row r="756" spans="1:17" ht="15.95" customHeight="1" x14ac:dyDescent="0.4">
      <c r="A756" s="47">
        <f t="shared" si="61"/>
        <v>1</v>
      </c>
      <c r="B756" s="50" t="s">
        <v>123</v>
      </c>
      <c r="C756" s="76">
        <f t="shared" si="62"/>
        <v>0</v>
      </c>
      <c r="D756" s="48">
        <f>VLOOKUP($Q756&amp;$B756,'PNC Exon. &amp; no Exon.'!$A:$AL,'P.N.C. x Comp. x Ramos'!D$66,0)</f>
        <v>0</v>
      </c>
      <c r="E756" s="48">
        <f>VLOOKUP($Q756&amp;$B756,'PNC Exon. &amp; no Exon.'!$A:$AL,'P.N.C. x Comp. x Ramos'!E$66,0)</f>
        <v>0</v>
      </c>
      <c r="F756" s="48">
        <f>VLOOKUP($Q756&amp;$B756,'PNC Exon. &amp; no Exon.'!$A:$AL,'P.N.C. x Comp. x Ramos'!F$66,0)</f>
        <v>0</v>
      </c>
      <c r="G756" s="48">
        <f>VLOOKUP($Q756&amp;$B756,'PNC Exon. &amp; no Exon.'!$A:$AL,'P.N.C. x Comp. x Ramos'!G$66,0)</f>
        <v>0</v>
      </c>
      <c r="H756" s="48">
        <f>VLOOKUP($Q756&amp;$B756,'PNC Exon. &amp; no Exon.'!$A:$AL,'P.N.C. x Comp. x Ramos'!H$66,0)</f>
        <v>0</v>
      </c>
      <c r="I756" s="48">
        <f>VLOOKUP($Q756&amp;$B756,'PNC Exon. &amp; no Exon.'!$A:$AL,'P.N.C. x Comp. x Ramos'!I$66,0)</f>
        <v>0</v>
      </c>
      <c r="J756" s="48">
        <f>VLOOKUP($Q756&amp;$B756,'PNC Exon. &amp; no Exon.'!$A:$AL,'P.N.C. x Comp. x Ramos'!J$66,0)</f>
        <v>0</v>
      </c>
      <c r="K756" s="48">
        <f>VLOOKUP($Q756&amp;$B756,'PNC Exon. &amp; no Exon.'!$A:$AL,'P.N.C. x Comp. x Ramos'!K$66,0)</f>
        <v>0</v>
      </c>
      <c r="L756" s="48">
        <f>VLOOKUP($Q756&amp;$B756,'PNC Exon. &amp; no Exon.'!$A:$AL,'P.N.C. x Comp. x Ramos'!L$66,0)</f>
        <v>0</v>
      </c>
      <c r="M756" s="48">
        <f>VLOOKUP($Q756&amp;$B756,'PNC Exon. &amp; no Exon.'!$A:$AL,'P.N.C. x Comp. x Ramos'!M$66,0)</f>
        <v>0</v>
      </c>
      <c r="N756" s="48">
        <f>VLOOKUP($Q756&amp;$B756,'PNC Exon. &amp; no Exon.'!$A:$AL,'P.N.C. x Comp. x Ramos'!N$66,0)</f>
        <v>0</v>
      </c>
      <c r="O756" s="57">
        <f t="shared" si="63"/>
        <v>0</v>
      </c>
      <c r="Q756" s="137" t="s">
        <v>11</v>
      </c>
    </row>
    <row r="757" spans="1:17" ht="15.95" customHeight="1" x14ac:dyDescent="0.4">
      <c r="A757" s="47">
        <f t="shared" si="61"/>
        <v>1</v>
      </c>
      <c r="B757" s="51" t="s">
        <v>122</v>
      </c>
      <c r="C757" s="76">
        <f t="shared" si="62"/>
        <v>0</v>
      </c>
      <c r="D757" s="48">
        <f>VLOOKUP($Q757&amp;$B757,'PNC Exon. &amp; no Exon.'!$A:$AL,'P.N.C. x Comp. x Ramos'!D$66,0)</f>
        <v>0</v>
      </c>
      <c r="E757" s="48">
        <f>VLOOKUP($Q757&amp;$B757,'PNC Exon. &amp; no Exon.'!$A:$AL,'P.N.C. x Comp. x Ramos'!E$66,0)</f>
        <v>0</v>
      </c>
      <c r="F757" s="48">
        <f>VLOOKUP($Q757&amp;$B757,'PNC Exon. &amp; no Exon.'!$A:$AL,'P.N.C. x Comp. x Ramos'!F$66,0)</f>
        <v>0</v>
      </c>
      <c r="G757" s="48">
        <f>VLOOKUP($Q757&amp;$B757,'PNC Exon. &amp; no Exon.'!$A:$AL,'P.N.C. x Comp. x Ramos'!G$66,0)</f>
        <v>0</v>
      </c>
      <c r="H757" s="48">
        <f>VLOOKUP($Q757&amp;$B757,'PNC Exon. &amp; no Exon.'!$A:$AL,'P.N.C. x Comp. x Ramos'!H$66,0)</f>
        <v>0</v>
      </c>
      <c r="I757" s="48">
        <f>VLOOKUP($Q757&amp;$B757,'PNC Exon. &amp; no Exon.'!$A:$AL,'P.N.C. x Comp. x Ramos'!I$66,0)</f>
        <v>0</v>
      </c>
      <c r="J757" s="48">
        <f>VLOOKUP($Q757&amp;$B757,'PNC Exon. &amp; no Exon.'!$A:$AL,'P.N.C. x Comp. x Ramos'!J$66,0)</f>
        <v>0</v>
      </c>
      <c r="K757" s="48">
        <f>VLOOKUP($Q757&amp;$B757,'PNC Exon. &amp; no Exon.'!$A:$AL,'P.N.C. x Comp. x Ramos'!K$66,0)</f>
        <v>0</v>
      </c>
      <c r="L757" s="48">
        <f>VLOOKUP($Q757&amp;$B757,'PNC Exon. &amp; no Exon.'!$A:$AL,'P.N.C. x Comp. x Ramos'!L$66,0)</f>
        <v>0</v>
      </c>
      <c r="M757" s="48">
        <f>VLOOKUP($Q757&amp;$B757,'PNC Exon. &amp; no Exon.'!$A:$AL,'P.N.C. x Comp. x Ramos'!M$66,0)</f>
        <v>0</v>
      </c>
      <c r="N757" s="48">
        <f>VLOOKUP($Q757&amp;$B757,'PNC Exon. &amp; no Exon.'!$A:$AL,'P.N.C. x Comp. x Ramos'!N$66,0)</f>
        <v>0</v>
      </c>
      <c r="O757" s="57">
        <f t="shared" si="63"/>
        <v>0</v>
      </c>
      <c r="Q757" s="137" t="s">
        <v>11</v>
      </c>
    </row>
    <row r="758" spans="1:17" ht="15.95" customHeight="1" x14ac:dyDescent="0.4">
      <c r="A758" s="47">
        <f t="shared" si="61"/>
        <v>1</v>
      </c>
      <c r="B758" s="51" t="s">
        <v>121</v>
      </c>
      <c r="C758" s="76">
        <f t="shared" si="62"/>
        <v>0</v>
      </c>
      <c r="D758" s="48">
        <f>VLOOKUP($Q758&amp;$B758,'PNC Exon. &amp; no Exon.'!$A:$AL,'P.N.C. x Comp. x Ramos'!D$66,0)</f>
        <v>0</v>
      </c>
      <c r="E758" s="48">
        <f>VLOOKUP($Q758&amp;$B758,'PNC Exon. &amp; no Exon.'!$A:$AL,'P.N.C. x Comp. x Ramos'!E$66,0)</f>
        <v>0</v>
      </c>
      <c r="F758" s="48">
        <f>VLOOKUP($Q758&amp;$B758,'PNC Exon. &amp; no Exon.'!$A:$AL,'P.N.C. x Comp. x Ramos'!F$66,0)</f>
        <v>0</v>
      </c>
      <c r="G758" s="48">
        <f>VLOOKUP($Q758&amp;$B758,'PNC Exon. &amp; no Exon.'!$A:$AL,'P.N.C. x Comp. x Ramos'!G$66,0)</f>
        <v>0</v>
      </c>
      <c r="H758" s="48">
        <f>VLOOKUP($Q758&amp;$B758,'PNC Exon. &amp; no Exon.'!$A:$AL,'P.N.C. x Comp. x Ramos'!H$66,0)</f>
        <v>0</v>
      </c>
      <c r="I758" s="48">
        <f>VLOOKUP($Q758&amp;$B758,'PNC Exon. &amp; no Exon.'!$A:$AL,'P.N.C. x Comp. x Ramos'!I$66,0)</f>
        <v>0</v>
      </c>
      <c r="J758" s="48">
        <f>VLOOKUP($Q758&amp;$B758,'PNC Exon. &amp; no Exon.'!$A:$AL,'P.N.C. x Comp. x Ramos'!J$66,0)</f>
        <v>0</v>
      </c>
      <c r="K758" s="48">
        <f>VLOOKUP($Q758&amp;$B758,'PNC Exon. &amp; no Exon.'!$A:$AL,'P.N.C. x Comp. x Ramos'!K$66,0)</f>
        <v>0</v>
      </c>
      <c r="L758" s="48">
        <f>VLOOKUP($Q758&amp;$B758,'PNC Exon. &amp; no Exon.'!$A:$AL,'P.N.C. x Comp. x Ramos'!L$66,0)</f>
        <v>0</v>
      </c>
      <c r="M758" s="48">
        <f>VLOOKUP($Q758&amp;$B758,'PNC Exon. &amp; no Exon.'!$A:$AL,'P.N.C. x Comp. x Ramos'!M$66,0)</f>
        <v>0</v>
      </c>
      <c r="N758" s="48">
        <f>VLOOKUP($Q758&amp;$B758,'PNC Exon. &amp; no Exon.'!$A:$AL,'P.N.C. x Comp. x Ramos'!N$66,0)</f>
        <v>0</v>
      </c>
      <c r="O758" s="57">
        <f t="shared" si="63"/>
        <v>0</v>
      </c>
      <c r="Q758" s="137" t="s">
        <v>11</v>
      </c>
    </row>
    <row r="759" spans="1:17" ht="15.95" customHeight="1" x14ac:dyDescent="0.4">
      <c r="A759" s="47">
        <f t="shared" si="61"/>
        <v>1</v>
      </c>
      <c r="B759" s="51" t="s">
        <v>124</v>
      </c>
      <c r="C759" s="76">
        <f t="shared" si="62"/>
        <v>0</v>
      </c>
      <c r="D759" s="48">
        <f>VLOOKUP($Q759&amp;$B759,'PNC Exon. &amp; no Exon.'!$A:$AL,'P.N.C. x Comp. x Ramos'!D$66,0)</f>
        <v>0</v>
      </c>
      <c r="E759" s="48">
        <f>VLOOKUP($Q759&amp;$B759,'PNC Exon. &amp; no Exon.'!$A:$AL,'P.N.C. x Comp. x Ramos'!E$66,0)</f>
        <v>0</v>
      </c>
      <c r="F759" s="48">
        <f>VLOOKUP($Q759&amp;$B759,'PNC Exon. &amp; no Exon.'!$A:$AL,'P.N.C. x Comp. x Ramos'!F$66,0)</f>
        <v>0</v>
      </c>
      <c r="G759" s="48">
        <f>VLOOKUP($Q759&amp;$B759,'PNC Exon. &amp; no Exon.'!$A:$AL,'P.N.C. x Comp. x Ramos'!G$66,0)</f>
        <v>0</v>
      </c>
      <c r="H759" s="48">
        <f>VLOOKUP($Q759&amp;$B759,'PNC Exon. &amp; no Exon.'!$A:$AL,'P.N.C. x Comp. x Ramos'!H$66,0)</f>
        <v>0</v>
      </c>
      <c r="I759" s="48">
        <f>VLOOKUP($Q759&amp;$B759,'PNC Exon. &amp; no Exon.'!$A:$AL,'P.N.C. x Comp. x Ramos'!I$66,0)</f>
        <v>0</v>
      </c>
      <c r="J759" s="48">
        <f>VLOOKUP($Q759&amp;$B759,'PNC Exon. &amp; no Exon.'!$A:$AL,'P.N.C. x Comp. x Ramos'!J$66,0)</f>
        <v>0</v>
      </c>
      <c r="K759" s="48">
        <f>VLOOKUP($Q759&amp;$B759,'PNC Exon. &amp; no Exon.'!$A:$AL,'P.N.C. x Comp. x Ramos'!K$66,0)</f>
        <v>0</v>
      </c>
      <c r="L759" s="48">
        <f>VLOOKUP($Q759&amp;$B759,'PNC Exon. &amp; no Exon.'!$A:$AL,'P.N.C. x Comp. x Ramos'!L$66,0)</f>
        <v>0</v>
      </c>
      <c r="M759" s="48">
        <f>VLOOKUP($Q759&amp;$B759,'PNC Exon. &amp; no Exon.'!$A:$AL,'P.N.C. x Comp. x Ramos'!M$66,0)</f>
        <v>0</v>
      </c>
      <c r="N759" s="48">
        <f>VLOOKUP($Q759&amp;$B759,'PNC Exon. &amp; no Exon.'!$A:$AL,'P.N.C. x Comp. x Ramos'!N$66,0)</f>
        <v>0</v>
      </c>
      <c r="O759" s="57">
        <f t="shared" si="63"/>
        <v>0</v>
      </c>
      <c r="Q759" s="137" t="s">
        <v>11</v>
      </c>
    </row>
    <row r="760" spans="1:17" ht="15.95" customHeight="1" x14ac:dyDescent="0.4">
      <c r="A760" s="47">
        <f t="shared" si="61"/>
        <v>1</v>
      </c>
      <c r="B760" s="51" t="s">
        <v>126</v>
      </c>
      <c r="C760" s="76">
        <f t="shared" si="62"/>
        <v>0</v>
      </c>
      <c r="D760" s="48">
        <f>VLOOKUP($Q760&amp;$B760,'PNC Exon. &amp; no Exon.'!$A:$AL,'P.N.C. x Comp. x Ramos'!D$66,0)</f>
        <v>0</v>
      </c>
      <c r="E760" s="48">
        <f>VLOOKUP($Q760&amp;$B760,'PNC Exon. &amp; no Exon.'!$A:$AL,'P.N.C. x Comp. x Ramos'!E$66,0)</f>
        <v>0</v>
      </c>
      <c r="F760" s="48">
        <f>VLOOKUP($Q760&amp;$B760,'PNC Exon. &amp; no Exon.'!$A:$AL,'P.N.C. x Comp. x Ramos'!F$66,0)</f>
        <v>0</v>
      </c>
      <c r="G760" s="48">
        <f>VLOOKUP($Q760&amp;$B760,'PNC Exon. &amp; no Exon.'!$A:$AL,'P.N.C. x Comp. x Ramos'!G$66,0)</f>
        <v>0</v>
      </c>
      <c r="H760" s="48">
        <f>VLOOKUP($Q760&amp;$B760,'PNC Exon. &amp; no Exon.'!$A:$AL,'P.N.C. x Comp. x Ramos'!H$66,0)</f>
        <v>0</v>
      </c>
      <c r="I760" s="48">
        <f>VLOOKUP($Q760&amp;$B760,'PNC Exon. &amp; no Exon.'!$A:$AL,'P.N.C. x Comp. x Ramos'!I$66,0)</f>
        <v>0</v>
      </c>
      <c r="J760" s="48">
        <f>VLOOKUP($Q760&amp;$B760,'PNC Exon. &amp; no Exon.'!$A:$AL,'P.N.C. x Comp. x Ramos'!J$66,0)</f>
        <v>0</v>
      </c>
      <c r="K760" s="48">
        <f>VLOOKUP($Q760&amp;$B760,'PNC Exon. &amp; no Exon.'!$A:$AL,'P.N.C. x Comp. x Ramos'!K$66,0)</f>
        <v>0</v>
      </c>
      <c r="L760" s="48">
        <f>VLOOKUP($Q760&amp;$B760,'PNC Exon. &amp; no Exon.'!$A:$AL,'P.N.C. x Comp. x Ramos'!L$66,0)</f>
        <v>0</v>
      </c>
      <c r="M760" s="48">
        <f>VLOOKUP($Q760&amp;$B760,'PNC Exon. &amp; no Exon.'!$A:$AL,'P.N.C. x Comp. x Ramos'!M$66,0)</f>
        <v>0</v>
      </c>
      <c r="N760" s="48">
        <f>VLOOKUP($Q760&amp;$B760,'PNC Exon. &amp; no Exon.'!$A:$AL,'P.N.C. x Comp. x Ramos'!N$66,0)</f>
        <v>0</v>
      </c>
      <c r="O760" s="57">
        <f t="shared" si="63"/>
        <v>0</v>
      </c>
      <c r="Q760" s="137" t="s">
        <v>11</v>
      </c>
    </row>
    <row r="761" spans="1:17" ht="15.95" customHeight="1" x14ac:dyDescent="0.4">
      <c r="A761" s="47">
        <f t="shared" si="61"/>
        <v>1</v>
      </c>
      <c r="B761" s="51" t="s">
        <v>125</v>
      </c>
      <c r="C761" s="76">
        <f t="shared" si="62"/>
        <v>0</v>
      </c>
      <c r="D761" s="48">
        <f>VLOOKUP($Q761&amp;$B761,'PNC Exon. &amp; no Exon.'!$A:$AL,'P.N.C. x Comp. x Ramos'!D$66,0)</f>
        <v>0</v>
      </c>
      <c r="E761" s="48">
        <f>VLOOKUP($Q761&amp;$B761,'PNC Exon. &amp; no Exon.'!$A:$AL,'P.N.C. x Comp. x Ramos'!E$66,0)</f>
        <v>0</v>
      </c>
      <c r="F761" s="48">
        <f>VLOOKUP($Q761&amp;$B761,'PNC Exon. &amp; no Exon.'!$A:$AL,'P.N.C. x Comp. x Ramos'!F$66,0)</f>
        <v>0</v>
      </c>
      <c r="G761" s="48">
        <f>VLOOKUP($Q761&amp;$B761,'PNC Exon. &amp; no Exon.'!$A:$AL,'P.N.C. x Comp. x Ramos'!G$66,0)</f>
        <v>0</v>
      </c>
      <c r="H761" s="48">
        <f>VLOOKUP($Q761&amp;$B761,'PNC Exon. &amp; no Exon.'!$A:$AL,'P.N.C. x Comp. x Ramos'!H$66,0)</f>
        <v>0</v>
      </c>
      <c r="I761" s="48">
        <f>VLOOKUP($Q761&amp;$B761,'PNC Exon. &amp; no Exon.'!$A:$AL,'P.N.C. x Comp. x Ramos'!I$66,0)</f>
        <v>0</v>
      </c>
      <c r="J761" s="48">
        <f>VLOOKUP($Q761&amp;$B761,'PNC Exon. &amp; no Exon.'!$A:$AL,'P.N.C. x Comp. x Ramos'!J$66,0)</f>
        <v>0</v>
      </c>
      <c r="K761" s="48">
        <f>VLOOKUP($Q761&amp;$B761,'PNC Exon. &amp; no Exon.'!$A:$AL,'P.N.C. x Comp. x Ramos'!K$66,0)</f>
        <v>0</v>
      </c>
      <c r="L761" s="48">
        <f>VLOOKUP($Q761&amp;$B761,'PNC Exon. &amp; no Exon.'!$A:$AL,'P.N.C. x Comp. x Ramos'!L$66,0)</f>
        <v>0</v>
      </c>
      <c r="M761" s="48">
        <f>VLOOKUP($Q761&amp;$B761,'PNC Exon. &amp; no Exon.'!$A:$AL,'P.N.C. x Comp. x Ramos'!M$66,0)</f>
        <v>0</v>
      </c>
      <c r="N761" s="48">
        <f>VLOOKUP($Q761&amp;$B761,'PNC Exon. &amp; no Exon.'!$A:$AL,'P.N.C. x Comp. x Ramos'!N$66,0)</f>
        <v>0</v>
      </c>
      <c r="O761" s="57">
        <f t="shared" si="63"/>
        <v>0</v>
      </c>
      <c r="Q761" s="137" t="s">
        <v>11</v>
      </c>
    </row>
    <row r="762" spans="1:17" ht="15.95" customHeight="1" x14ac:dyDescent="0.4">
      <c r="A762" s="47">
        <f t="shared" si="61"/>
        <v>1</v>
      </c>
      <c r="B762" s="51" t="s">
        <v>109</v>
      </c>
      <c r="C762" s="76">
        <f t="shared" si="62"/>
        <v>0</v>
      </c>
      <c r="D762" s="48">
        <f>VLOOKUP($Q762&amp;$B762,'PNC Exon. &amp; no Exon.'!$A:$AL,'P.N.C. x Comp. x Ramos'!D$66,0)</f>
        <v>0</v>
      </c>
      <c r="E762" s="48">
        <f>VLOOKUP($Q762&amp;$B762,'PNC Exon. &amp; no Exon.'!$A:$AL,'P.N.C. x Comp. x Ramos'!E$66,0)</f>
        <v>0</v>
      </c>
      <c r="F762" s="48">
        <f>VLOOKUP($Q762&amp;$B762,'PNC Exon. &amp; no Exon.'!$A:$AL,'P.N.C. x Comp. x Ramos'!F$66,0)</f>
        <v>0</v>
      </c>
      <c r="G762" s="48">
        <f>VLOOKUP($Q762&amp;$B762,'PNC Exon. &amp; no Exon.'!$A:$AL,'P.N.C. x Comp. x Ramos'!G$66,0)</f>
        <v>0</v>
      </c>
      <c r="H762" s="48">
        <f>VLOOKUP($Q762&amp;$B762,'PNC Exon. &amp; no Exon.'!$A:$AL,'P.N.C. x Comp. x Ramos'!H$66,0)</f>
        <v>0</v>
      </c>
      <c r="I762" s="48">
        <f>VLOOKUP($Q762&amp;$B762,'PNC Exon. &amp; no Exon.'!$A:$AL,'P.N.C. x Comp. x Ramos'!I$66,0)</f>
        <v>0</v>
      </c>
      <c r="J762" s="48">
        <f>VLOOKUP($Q762&amp;$B762,'PNC Exon. &amp; no Exon.'!$A:$AL,'P.N.C. x Comp. x Ramos'!J$66,0)</f>
        <v>0</v>
      </c>
      <c r="K762" s="48">
        <f>VLOOKUP($Q762&amp;$B762,'PNC Exon. &amp; no Exon.'!$A:$AL,'P.N.C. x Comp. x Ramos'!K$66,0)</f>
        <v>0</v>
      </c>
      <c r="L762" s="48">
        <f>VLOOKUP($Q762&amp;$B762,'PNC Exon. &amp; no Exon.'!$A:$AL,'P.N.C. x Comp. x Ramos'!L$66,0)</f>
        <v>0</v>
      </c>
      <c r="M762" s="48">
        <f>VLOOKUP($Q762&amp;$B762,'PNC Exon. &amp; no Exon.'!$A:$AL,'P.N.C. x Comp. x Ramos'!M$66,0)</f>
        <v>0</v>
      </c>
      <c r="N762" s="48">
        <f>VLOOKUP($Q762&amp;$B762,'PNC Exon. &amp; no Exon.'!$A:$AL,'P.N.C. x Comp. x Ramos'!N$66,0)</f>
        <v>0</v>
      </c>
      <c r="O762" s="57">
        <f t="shared" si="63"/>
        <v>0</v>
      </c>
      <c r="Q762" s="137" t="s">
        <v>11</v>
      </c>
    </row>
    <row r="763" spans="1:17" ht="15.95" customHeight="1" x14ac:dyDescent="0.4">
      <c r="A763" s="47">
        <f t="shared" si="61"/>
        <v>1</v>
      </c>
      <c r="B763" s="51" t="s">
        <v>127</v>
      </c>
      <c r="C763" s="76">
        <f t="shared" si="62"/>
        <v>0</v>
      </c>
      <c r="D763" s="48">
        <f>VLOOKUP($Q763&amp;$B763,'PNC Exon. &amp; no Exon.'!$A:$AL,'P.N.C. x Comp. x Ramos'!D$66,0)</f>
        <v>0</v>
      </c>
      <c r="E763" s="48">
        <f>VLOOKUP($Q763&amp;$B763,'PNC Exon. &amp; no Exon.'!$A:$AL,'P.N.C. x Comp. x Ramos'!E$66,0)</f>
        <v>0</v>
      </c>
      <c r="F763" s="48">
        <f>VLOOKUP($Q763&amp;$B763,'PNC Exon. &amp; no Exon.'!$A:$AL,'P.N.C. x Comp. x Ramos'!F$66,0)</f>
        <v>0</v>
      </c>
      <c r="G763" s="48">
        <f>VLOOKUP($Q763&amp;$B763,'PNC Exon. &amp; no Exon.'!$A:$AL,'P.N.C. x Comp. x Ramos'!G$66,0)</f>
        <v>0</v>
      </c>
      <c r="H763" s="48">
        <f>VLOOKUP($Q763&amp;$B763,'PNC Exon. &amp; no Exon.'!$A:$AL,'P.N.C. x Comp. x Ramos'!H$66,0)</f>
        <v>0</v>
      </c>
      <c r="I763" s="48">
        <f>VLOOKUP($Q763&amp;$B763,'PNC Exon. &amp; no Exon.'!$A:$AL,'P.N.C. x Comp. x Ramos'!I$66,0)</f>
        <v>0</v>
      </c>
      <c r="J763" s="48">
        <f>VLOOKUP($Q763&amp;$B763,'PNC Exon. &amp; no Exon.'!$A:$AL,'P.N.C. x Comp. x Ramos'!J$66,0)</f>
        <v>0</v>
      </c>
      <c r="K763" s="48">
        <f>VLOOKUP($Q763&amp;$B763,'PNC Exon. &amp; no Exon.'!$A:$AL,'P.N.C. x Comp. x Ramos'!K$66,0)</f>
        <v>0</v>
      </c>
      <c r="L763" s="48">
        <f>VLOOKUP($Q763&amp;$B763,'PNC Exon. &amp; no Exon.'!$A:$AL,'P.N.C. x Comp. x Ramos'!L$66,0)</f>
        <v>0</v>
      </c>
      <c r="M763" s="48">
        <f>VLOOKUP($Q763&amp;$B763,'PNC Exon. &amp; no Exon.'!$A:$AL,'P.N.C. x Comp. x Ramos'!M$66,0)</f>
        <v>0</v>
      </c>
      <c r="N763" s="48">
        <f>VLOOKUP($Q763&amp;$B763,'PNC Exon. &amp; no Exon.'!$A:$AL,'P.N.C. x Comp. x Ramos'!N$66,0)</f>
        <v>0</v>
      </c>
      <c r="O763" s="57">
        <f t="shared" si="63"/>
        <v>0</v>
      </c>
      <c r="Q763" s="137" t="s">
        <v>11</v>
      </c>
    </row>
    <row r="764" spans="1:17" ht="15.95" customHeight="1" x14ac:dyDescent="0.4">
      <c r="A764" s="47">
        <f t="shared" si="61"/>
        <v>1</v>
      </c>
      <c r="B764" s="51" t="s">
        <v>79</v>
      </c>
      <c r="C764" s="76">
        <f t="shared" si="62"/>
        <v>0</v>
      </c>
      <c r="D764" s="48">
        <f>VLOOKUP($Q764&amp;$B764,'PNC Exon. &amp; no Exon.'!$A:$AL,'P.N.C. x Comp. x Ramos'!D$66,0)</f>
        <v>0</v>
      </c>
      <c r="E764" s="48">
        <f>VLOOKUP($Q764&amp;$B764,'PNC Exon. &amp; no Exon.'!$A:$AL,'P.N.C. x Comp. x Ramos'!E$66,0)</f>
        <v>0</v>
      </c>
      <c r="F764" s="48">
        <f>VLOOKUP($Q764&amp;$B764,'PNC Exon. &amp; no Exon.'!$A:$AL,'P.N.C. x Comp. x Ramos'!F$66,0)</f>
        <v>0</v>
      </c>
      <c r="G764" s="48">
        <f>VLOOKUP($Q764&amp;$B764,'PNC Exon. &amp; no Exon.'!$A:$AL,'P.N.C. x Comp. x Ramos'!G$66,0)</f>
        <v>0</v>
      </c>
      <c r="H764" s="48">
        <f>VLOOKUP($Q764&amp;$B764,'PNC Exon. &amp; no Exon.'!$A:$AL,'P.N.C. x Comp. x Ramos'!H$66,0)</f>
        <v>0</v>
      </c>
      <c r="I764" s="48">
        <f>VLOOKUP($Q764&amp;$B764,'PNC Exon. &amp; no Exon.'!$A:$AL,'P.N.C. x Comp. x Ramos'!I$66,0)</f>
        <v>0</v>
      </c>
      <c r="J764" s="48">
        <f>VLOOKUP($Q764&amp;$B764,'PNC Exon. &amp; no Exon.'!$A:$AL,'P.N.C. x Comp. x Ramos'!J$66,0)</f>
        <v>0</v>
      </c>
      <c r="K764" s="48">
        <f>VLOOKUP($Q764&amp;$B764,'PNC Exon. &amp; no Exon.'!$A:$AL,'P.N.C. x Comp. x Ramos'!K$66,0)</f>
        <v>0</v>
      </c>
      <c r="L764" s="48">
        <f>VLOOKUP($Q764&amp;$B764,'PNC Exon. &amp; no Exon.'!$A:$AL,'P.N.C. x Comp. x Ramos'!L$66,0)</f>
        <v>0</v>
      </c>
      <c r="M764" s="48">
        <f>VLOOKUP($Q764&amp;$B764,'PNC Exon. &amp; no Exon.'!$A:$AL,'P.N.C. x Comp. x Ramos'!M$66,0)</f>
        <v>0</v>
      </c>
      <c r="N764" s="48">
        <f>VLOOKUP($Q764&amp;$B764,'PNC Exon. &amp; no Exon.'!$A:$AL,'P.N.C. x Comp. x Ramos'!N$66,0)</f>
        <v>0</v>
      </c>
      <c r="O764" s="57">
        <f t="shared" si="63"/>
        <v>0</v>
      </c>
      <c r="Q764" s="137" t="s">
        <v>11</v>
      </c>
    </row>
    <row r="765" spans="1:17" ht="15.95" customHeight="1" x14ac:dyDescent="0.4">
      <c r="A765" s="47">
        <f t="shared" si="61"/>
        <v>1</v>
      </c>
      <c r="B765" s="51" t="s">
        <v>128</v>
      </c>
      <c r="C765" s="76">
        <f t="shared" si="62"/>
        <v>0</v>
      </c>
      <c r="D765" s="48">
        <f>VLOOKUP($Q765&amp;$B765,'PNC Exon. &amp; no Exon.'!$A:$AL,'P.N.C. x Comp. x Ramos'!D$66,0)</f>
        <v>0</v>
      </c>
      <c r="E765" s="48">
        <f>VLOOKUP($Q765&amp;$B765,'PNC Exon. &amp; no Exon.'!$A:$AL,'P.N.C. x Comp. x Ramos'!E$66,0)</f>
        <v>0</v>
      </c>
      <c r="F765" s="48">
        <f>VLOOKUP($Q765&amp;$B765,'PNC Exon. &amp; no Exon.'!$A:$AL,'P.N.C. x Comp. x Ramos'!F$66,0)</f>
        <v>0</v>
      </c>
      <c r="G765" s="48">
        <f>VLOOKUP($Q765&amp;$B765,'PNC Exon. &amp; no Exon.'!$A:$AL,'P.N.C. x Comp. x Ramos'!G$66,0)</f>
        <v>0</v>
      </c>
      <c r="H765" s="48">
        <f>VLOOKUP($Q765&amp;$B765,'PNC Exon. &amp; no Exon.'!$A:$AL,'P.N.C. x Comp. x Ramos'!H$66,0)</f>
        <v>0</v>
      </c>
      <c r="I765" s="48">
        <f>VLOOKUP($Q765&amp;$B765,'PNC Exon. &amp; no Exon.'!$A:$AL,'P.N.C. x Comp. x Ramos'!I$66,0)</f>
        <v>0</v>
      </c>
      <c r="J765" s="48">
        <f>VLOOKUP($Q765&amp;$B765,'PNC Exon. &amp; no Exon.'!$A:$AL,'P.N.C. x Comp. x Ramos'!J$66,0)</f>
        <v>0</v>
      </c>
      <c r="K765" s="48">
        <f>VLOOKUP($Q765&amp;$B765,'PNC Exon. &amp; no Exon.'!$A:$AL,'P.N.C. x Comp. x Ramos'!K$66,0)</f>
        <v>0</v>
      </c>
      <c r="L765" s="48">
        <f>VLOOKUP($Q765&amp;$B765,'PNC Exon. &amp; no Exon.'!$A:$AL,'P.N.C. x Comp. x Ramos'!L$66,0)</f>
        <v>0</v>
      </c>
      <c r="M765" s="48">
        <f>VLOOKUP($Q765&amp;$B765,'PNC Exon. &amp; no Exon.'!$A:$AL,'P.N.C. x Comp. x Ramos'!M$66,0)</f>
        <v>0</v>
      </c>
      <c r="N765" s="48">
        <f>VLOOKUP($Q765&amp;$B765,'PNC Exon. &amp; no Exon.'!$A:$AL,'P.N.C. x Comp. x Ramos'!N$66,0)</f>
        <v>0</v>
      </c>
      <c r="O765" s="57">
        <f t="shared" si="63"/>
        <v>0</v>
      </c>
      <c r="Q765" s="137" t="s">
        <v>11</v>
      </c>
    </row>
    <row r="766" spans="1:17" ht="15.95" customHeight="1" x14ac:dyDescent="0.4">
      <c r="A766" s="47">
        <f t="shared" si="61"/>
        <v>1</v>
      </c>
      <c r="B766" s="51" t="s">
        <v>130</v>
      </c>
      <c r="C766" s="76">
        <f t="shared" si="62"/>
        <v>0</v>
      </c>
      <c r="D766" s="48">
        <f>VLOOKUP($Q766&amp;$B766,'PNC Exon. &amp; no Exon.'!$A:$AL,'P.N.C. x Comp. x Ramos'!D$66,0)</f>
        <v>0</v>
      </c>
      <c r="E766" s="48">
        <f>VLOOKUP($Q766&amp;$B766,'PNC Exon. &amp; no Exon.'!$A:$AL,'P.N.C. x Comp. x Ramos'!E$66,0)</f>
        <v>0</v>
      </c>
      <c r="F766" s="48">
        <f>VLOOKUP($Q766&amp;$B766,'PNC Exon. &amp; no Exon.'!$A:$AL,'P.N.C. x Comp. x Ramos'!F$66,0)</f>
        <v>0</v>
      </c>
      <c r="G766" s="48">
        <f>VLOOKUP($Q766&amp;$B766,'PNC Exon. &amp; no Exon.'!$A:$AL,'P.N.C. x Comp. x Ramos'!G$66,0)</f>
        <v>0</v>
      </c>
      <c r="H766" s="48">
        <f>VLOOKUP($Q766&amp;$B766,'PNC Exon. &amp; no Exon.'!$A:$AL,'P.N.C. x Comp. x Ramos'!H$66,0)</f>
        <v>0</v>
      </c>
      <c r="I766" s="48">
        <f>VLOOKUP($Q766&amp;$B766,'PNC Exon. &amp; no Exon.'!$A:$AL,'P.N.C. x Comp. x Ramos'!I$66,0)</f>
        <v>0</v>
      </c>
      <c r="J766" s="48">
        <f>VLOOKUP($Q766&amp;$B766,'PNC Exon. &amp; no Exon.'!$A:$AL,'P.N.C. x Comp. x Ramos'!J$66,0)</f>
        <v>0</v>
      </c>
      <c r="K766" s="48">
        <f>VLOOKUP($Q766&amp;$B766,'PNC Exon. &amp; no Exon.'!$A:$AL,'P.N.C. x Comp. x Ramos'!K$66,0)</f>
        <v>0</v>
      </c>
      <c r="L766" s="48">
        <f>VLOOKUP($Q766&amp;$B766,'PNC Exon. &amp; no Exon.'!$A:$AL,'P.N.C. x Comp. x Ramos'!L$66,0)</f>
        <v>0</v>
      </c>
      <c r="M766" s="48">
        <f>VLOOKUP($Q766&amp;$B766,'PNC Exon. &amp; no Exon.'!$A:$AL,'P.N.C. x Comp. x Ramos'!M$66,0)</f>
        <v>0</v>
      </c>
      <c r="N766" s="48">
        <f>VLOOKUP($Q766&amp;$B766,'PNC Exon. &amp; no Exon.'!$A:$AL,'P.N.C. x Comp. x Ramos'!N$66,0)</f>
        <v>0</v>
      </c>
      <c r="O766" s="57">
        <f t="shared" si="63"/>
        <v>0</v>
      </c>
      <c r="Q766" s="137" t="s">
        <v>11</v>
      </c>
    </row>
    <row r="767" spans="1:17" ht="15.95" customHeight="1" x14ac:dyDescent="0.4">
      <c r="A767" s="47">
        <f t="shared" si="61"/>
        <v>1</v>
      </c>
      <c r="B767" s="51" t="s">
        <v>129</v>
      </c>
      <c r="C767" s="76">
        <f t="shared" si="62"/>
        <v>0</v>
      </c>
      <c r="D767" s="48">
        <f>VLOOKUP($Q767&amp;$B767,'PNC Exon. &amp; no Exon.'!$A:$AL,'P.N.C. x Comp. x Ramos'!D$66,0)</f>
        <v>0</v>
      </c>
      <c r="E767" s="48">
        <f>VLOOKUP($Q767&amp;$B767,'PNC Exon. &amp; no Exon.'!$A:$AL,'P.N.C. x Comp. x Ramos'!E$66,0)</f>
        <v>0</v>
      </c>
      <c r="F767" s="48">
        <f>VLOOKUP($Q767&amp;$B767,'PNC Exon. &amp; no Exon.'!$A:$AL,'P.N.C. x Comp. x Ramos'!F$66,0)</f>
        <v>0</v>
      </c>
      <c r="G767" s="48">
        <f>VLOOKUP($Q767&amp;$B767,'PNC Exon. &amp; no Exon.'!$A:$AL,'P.N.C. x Comp. x Ramos'!G$66,0)</f>
        <v>0</v>
      </c>
      <c r="H767" s="48">
        <f>VLOOKUP($Q767&amp;$B767,'PNC Exon. &amp; no Exon.'!$A:$AL,'P.N.C. x Comp. x Ramos'!H$66,0)</f>
        <v>0</v>
      </c>
      <c r="I767" s="48">
        <f>VLOOKUP($Q767&amp;$B767,'PNC Exon. &amp; no Exon.'!$A:$AL,'P.N.C. x Comp. x Ramos'!I$66,0)</f>
        <v>0</v>
      </c>
      <c r="J767" s="48">
        <f>VLOOKUP($Q767&amp;$B767,'PNC Exon. &amp; no Exon.'!$A:$AL,'P.N.C. x Comp. x Ramos'!J$66,0)</f>
        <v>0</v>
      </c>
      <c r="K767" s="48">
        <f>VLOOKUP($Q767&amp;$B767,'PNC Exon. &amp; no Exon.'!$A:$AL,'P.N.C. x Comp. x Ramos'!K$66,0)</f>
        <v>0</v>
      </c>
      <c r="L767" s="48">
        <f>VLOOKUP($Q767&amp;$B767,'PNC Exon. &amp; no Exon.'!$A:$AL,'P.N.C. x Comp. x Ramos'!L$66,0)</f>
        <v>0</v>
      </c>
      <c r="M767" s="48">
        <f>VLOOKUP($Q767&amp;$B767,'PNC Exon. &amp; no Exon.'!$A:$AL,'P.N.C. x Comp. x Ramos'!M$66,0)</f>
        <v>0</v>
      </c>
      <c r="N767" s="48">
        <f>VLOOKUP($Q767&amp;$B767,'PNC Exon. &amp; no Exon.'!$A:$AL,'P.N.C. x Comp. x Ramos'!N$66,0)</f>
        <v>0</v>
      </c>
      <c r="O767" s="57">
        <f t="shared" si="63"/>
        <v>0</v>
      </c>
      <c r="Q767" s="137" t="s">
        <v>11</v>
      </c>
    </row>
    <row r="768" spans="1:17" ht="15.95" customHeight="1" x14ac:dyDescent="0.4">
      <c r="A768" s="47">
        <f t="shared" si="61"/>
        <v>1</v>
      </c>
      <c r="B768" s="51" t="s">
        <v>131</v>
      </c>
      <c r="C768" s="76">
        <f t="shared" si="62"/>
        <v>0</v>
      </c>
      <c r="D768" s="48">
        <f>VLOOKUP($Q768&amp;$B768,'PNC Exon. &amp; no Exon.'!$A:$AL,'P.N.C. x Comp. x Ramos'!D$66,0)</f>
        <v>0</v>
      </c>
      <c r="E768" s="48">
        <f>VLOOKUP($Q768&amp;$B768,'PNC Exon. &amp; no Exon.'!$A:$AL,'P.N.C. x Comp. x Ramos'!E$66,0)</f>
        <v>0</v>
      </c>
      <c r="F768" s="48">
        <f>VLOOKUP($Q768&amp;$B768,'PNC Exon. &amp; no Exon.'!$A:$AL,'P.N.C. x Comp. x Ramos'!F$66,0)</f>
        <v>0</v>
      </c>
      <c r="G768" s="48">
        <f>VLOOKUP($Q768&amp;$B768,'PNC Exon. &amp; no Exon.'!$A:$AL,'P.N.C. x Comp. x Ramos'!G$66,0)</f>
        <v>0</v>
      </c>
      <c r="H768" s="48">
        <f>VLOOKUP($Q768&amp;$B768,'PNC Exon. &amp; no Exon.'!$A:$AL,'P.N.C. x Comp. x Ramos'!H$66,0)</f>
        <v>0</v>
      </c>
      <c r="I768" s="48">
        <f>VLOOKUP($Q768&amp;$B768,'PNC Exon. &amp; no Exon.'!$A:$AL,'P.N.C. x Comp. x Ramos'!I$66,0)</f>
        <v>0</v>
      </c>
      <c r="J768" s="48">
        <f>VLOOKUP($Q768&amp;$B768,'PNC Exon. &amp; no Exon.'!$A:$AL,'P.N.C. x Comp. x Ramos'!J$66,0)</f>
        <v>0</v>
      </c>
      <c r="K768" s="48">
        <f>VLOOKUP($Q768&amp;$B768,'PNC Exon. &amp; no Exon.'!$A:$AL,'P.N.C. x Comp. x Ramos'!K$66,0)</f>
        <v>0</v>
      </c>
      <c r="L768" s="48">
        <f>VLOOKUP($Q768&amp;$B768,'PNC Exon. &amp; no Exon.'!$A:$AL,'P.N.C. x Comp. x Ramos'!L$66,0)</f>
        <v>0</v>
      </c>
      <c r="M768" s="48">
        <f>VLOOKUP($Q768&amp;$B768,'PNC Exon. &amp; no Exon.'!$A:$AL,'P.N.C. x Comp. x Ramos'!M$66,0)</f>
        <v>0</v>
      </c>
      <c r="N768" s="48">
        <f>VLOOKUP($Q768&amp;$B768,'PNC Exon. &amp; no Exon.'!$A:$AL,'P.N.C. x Comp. x Ramos'!N$66,0)</f>
        <v>0</v>
      </c>
      <c r="O768" s="57">
        <f t="shared" si="63"/>
        <v>0</v>
      </c>
      <c r="Q768" s="137" t="s">
        <v>11</v>
      </c>
    </row>
    <row r="769" spans="1:15" x14ac:dyDescent="0.4">
      <c r="A769" s="70" t="s">
        <v>172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</sheetData>
  <sortState xmlns:xlrd2="http://schemas.microsoft.com/office/spreadsheetml/2017/richdata2"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70" t="s">
        <v>42</v>
      </c>
      <c r="B1" s="170"/>
      <c r="C1" s="170"/>
      <c r="D1" s="170"/>
      <c r="E1" s="170"/>
      <c r="F1" s="170"/>
      <c r="G1" s="170"/>
    </row>
    <row r="2" spans="1:9" x14ac:dyDescent="0.4">
      <c r="A2" s="169" t="s">
        <v>53</v>
      </c>
      <c r="B2" s="169"/>
      <c r="C2" s="169"/>
      <c r="D2" s="169"/>
      <c r="E2" s="169"/>
      <c r="F2" s="169"/>
      <c r="G2" s="169"/>
    </row>
    <row r="3" spans="1:9" x14ac:dyDescent="0.4">
      <c r="A3" s="169" t="str">
        <f>"Comparativo Enero"&amp;'P.N.C. x Comp. x Ramos'!A1&amp;",  2021 - 2022"</f>
        <v>Comparativo Enero - Mayo,  2021 - 2022</v>
      </c>
      <c r="B3" s="169"/>
      <c r="C3" s="169"/>
      <c r="D3" s="169"/>
      <c r="E3" s="169"/>
      <c r="F3" s="169"/>
      <c r="G3" s="169"/>
    </row>
    <row r="4" spans="1:9" x14ac:dyDescent="0.4">
      <c r="A4" s="169" t="s">
        <v>91</v>
      </c>
      <c r="B4" s="169"/>
      <c r="C4" s="169"/>
      <c r="D4" s="169"/>
      <c r="E4" s="169"/>
      <c r="F4" s="169"/>
      <c r="G4" s="169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73" t="s">
        <v>20</v>
      </c>
      <c r="B6" s="173">
        <v>2021</v>
      </c>
      <c r="C6" s="173">
        <v>2022</v>
      </c>
      <c r="D6" s="173" t="s">
        <v>29</v>
      </c>
      <c r="E6" s="173"/>
      <c r="F6" s="173" t="s">
        <v>61</v>
      </c>
      <c r="G6" s="173"/>
    </row>
    <row r="7" spans="1:9" ht="18.75" customHeight="1" x14ac:dyDescent="0.4">
      <c r="A7" s="173"/>
      <c r="B7" s="173"/>
      <c r="C7" s="173"/>
      <c r="D7" s="46" t="s">
        <v>22</v>
      </c>
      <c r="E7" s="46" t="s">
        <v>24</v>
      </c>
      <c r="F7" s="46">
        <v>2021</v>
      </c>
      <c r="G7" s="46">
        <v>2022</v>
      </c>
      <c r="I7" s="18"/>
    </row>
    <row r="8" spans="1:9" ht="15.95" customHeight="1" x14ac:dyDescent="0.4">
      <c r="A8" s="56" t="s">
        <v>12</v>
      </c>
      <c r="B8" s="99">
        <f>SUMIF($A$48:$A$487,$A8,$B$48:$B$487)</f>
        <v>135872873.78</v>
      </c>
      <c r="C8" s="99">
        <f>SUMIF($A$48:$A$487,$A8,$C$48:$C$487)</f>
        <v>154603729.24999997</v>
      </c>
      <c r="D8" s="99">
        <f>C8-B8</f>
        <v>18730855.469999969</v>
      </c>
      <c r="E8" s="161">
        <f>(D8/B8*100)</f>
        <v>13.785573933122391</v>
      </c>
      <c r="F8" s="162">
        <f>(B8/B21*100)</f>
        <v>0.39234873680058524</v>
      </c>
      <c r="G8" s="162">
        <f>(C8/C21*100)</f>
        <v>0.39466705559971227</v>
      </c>
      <c r="I8" s="18"/>
    </row>
    <row r="9" spans="1:9" ht="15.95" customHeight="1" x14ac:dyDescent="0.4">
      <c r="A9" s="56" t="s">
        <v>13</v>
      </c>
      <c r="B9" s="99">
        <f>SUMIF($A$48:$A$487,$A9,$B$48:$B$487)</f>
        <v>4774161892.8500004</v>
      </c>
      <c r="C9" s="99">
        <f>SUMIF($A$48:$A$487,$A9,$C$48:$C$487)</f>
        <v>5875829635.8099995</v>
      </c>
      <c r="D9" s="99">
        <f>C9-B9</f>
        <v>1101667742.9599991</v>
      </c>
      <c r="E9" s="161">
        <f t="shared" ref="E9:E15" si="0">(D9/B9*100)</f>
        <v>23.075625998563357</v>
      </c>
      <c r="F9" s="162">
        <f>(B9/B21*100)</f>
        <v>13.78594811333789</v>
      </c>
      <c r="G9" s="162">
        <f>(C9/C21*100)</f>
        <v>14.999614775273361</v>
      </c>
      <c r="I9" s="18"/>
    </row>
    <row r="10" spans="1:9" ht="15.95" customHeight="1" x14ac:dyDescent="0.4">
      <c r="A10" s="62" t="s">
        <v>30</v>
      </c>
      <c r="B10" s="63">
        <f>SUBTOTAL(109,B8:B9)</f>
        <v>4910034766.6300001</v>
      </c>
      <c r="C10" s="63">
        <f>SUBTOTAL(109,C8:C9)</f>
        <v>6030433365.0599995</v>
      </c>
      <c r="D10" s="63">
        <f t="shared" ref="D10:D20" si="1">(C10-B10)</f>
        <v>1120398598.4299994</v>
      </c>
      <c r="E10" s="163">
        <f t="shared" si="0"/>
        <v>22.818547152548664</v>
      </c>
      <c r="F10" s="164">
        <f>(F8+F9)</f>
        <v>14.178296850138475</v>
      </c>
      <c r="G10" s="164">
        <f>(G8+G9)</f>
        <v>15.394281830873073</v>
      </c>
      <c r="I10" s="18"/>
    </row>
    <row r="11" spans="1:9" ht="15.95" customHeight="1" x14ac:dyDescent="0.4">
      <c r="A11" s="56" t="s">
        <v>14</v>
      </c>
      <c r="B11" s="99">
        <f t="shared" ref="B11:B19" si="2">SUMIF($A$48:$A$487,$A11,$B$48:$B$487)</f>
        <v>8199815283.3999996</v>
      </c>
      <c r="C11" s="99">
        <f t="shared" ref="C11:C19" si="3">SUMIF($A$48:$A$487,$A11,$C$48:$C$487)</f>
        <v>9487202418.6799984</v>
      </c>
      <c r="D11" s="99">
        <f t="shared" si="1"/>
        <v>1287387135.2799988</v>
      </c>
      <c r="E11" s="161">
        <f t="shared" si="0"/>
        <v>15.700196782313276</v>
      </c>
      <c r="F11" s="162">
        <f>(B11/B21*100)</f>
        <v>23.677920978173059</v>
      </c>
      <c r="G11" s="162">
        <f>(C11/C21*100)</f>
        <v>24.218602375394539</v>
      </c>
      <c r="I11" s="18"/>
    </row>
    <row r="12" spans="1:9" ht="15.95" customHeight="1" x14ac:dyDescent="0.4">
      <c r="A12" s="56" t="s">
        <v>15</v>
      </c>
      <c r="B12" s="99">
        <f t="shared" si="2"/>
        <v>307838960.86000001</v>
      </c>
      <c r="C12" s="99">
        <f t="shared" si="3"/>
        <v>280373199.40999997</v>
      </c>
      <c r="D12" s="99">
        <f t="shared" si="1"/>
        <v>-27465761.450000048</v>
      </c>
      <c r="E12" s="161">
        <f t="shared" si="0"/>
        <v>-8.9221199854852085</v>
      </c>
      <c r="F12" s="162">
        <f>(B12/B21*100)</f>
        <v>0.88892082776572734</v>
      </c>
      <c r="G12" s="162">
        <f>(C12/C21*100)</f>
        <v>0.71572701135354855</v>
      </c>
      <c r="I12" s="18"/>
    </row>
    <row r="13" spans="1:9" ht="15.95" customHeight="1" x14ac:dyDescent="0.4">
      <c r="A13" s="56" t="s">
        <v>27</v>
      </c>
      <c r="B13" s="99">
        <f t="shared" si="2"/>
        <v>10210627107.879999</v>
      </c>
      <c r="C13" s="99">
        <f t="shared" si="3"/>
        <v>10463025667.24</v>
      </c>
      <c r="D13" s="99">
        <f t="shared" si="1"/>
        <v>252398559.36000061</v>
      </c>
      <c r="E13" s="161">
        <f t="shared" si="0"/>
        <v>2.4719202522361563</v>
      </c>
      <c r="F13" s="162">
        <f>(B13/B21*100)</f>
        <v>29.484374152600118</v>
      </c>
      <c r="G13" s="162">
        <f>(C13/C21*100)</f>
        <v>26.709650231505179</v>
      </c>
      <c r="I13" s="18"/>
    </row>
    <row r="14" spans="1:9" ht="15.95" customHeight="1" x14ac:dyDescent="0.4">
      <c r="A14" s="56" t="s">
        <v>35</v>
      </c>
      <c r="B14" s="99">
        <f t="shared" si="2"/>
        <v>187917643.58999997</v>
      </c>
      <c r="C14" s="99">
        <f t="shared" si="3"/>
        <v>487461881.14999998</v>
      </c>
      <c r="D14" s="99">
        <f t="shared" si="1"/>
        <v>299544237.56</v>
      </c>
      <c r="E14" s="161">
        <f t="shared" si="0"/>
        <v>159.4018697965092</v>
      </c>
      <c r="F14" s="162">
        <f>(B14/B21*100)</f>
        <v>0.54263406693273131</v>
      </c>
      <c r="G14" s="162">
        <f>(C14/C21*100)</f>
        <v>1.2443758393400295</v>
      </c>
      <c r="I14" s="18"/>
    </row>
    <row r="15" spans="1:9" ht="15.95" customHeight="1" x14ac:dyDescent="0.4">
      <c r="A15" s="56" t="s">
        <v>16</v>
      </c>
      <c r="B15" s="99">
        <f t="shared" si="2"/>
        <v>386174495</v>
      </c>
      <c r="C15" s="99">
        <f t="shared" si="3"/>
        <v>548910574.45000005</v>
      </c>
      <c r="D15" s="99">
        <f t="shared" si="1"/>
        <v>162736079.45000005</v>
      </c>
      <c r="E15" s="161">
        <f t="shared" si="0"/>
        <v>42.140556032836926</v>
      </c>
      <c r="F15" s="162">
        <f>(B15/B21*100)</f>
        <v>1.1151237997893615</v>
      </c>
      <c r="G15" s="162">
        <f>(C15/C21*100)</f>
        <v>1.4012399394028732</v>
      </c>
      <c r="I15" s="18"/>
    </row>
    <row r="16" spans="1:9" ht="15.95" customHeight="1" x14ac:dyDescent="0.4">
      <c r="A16" s="56" t="s">
        <v>67</v>
      </c>
      <c r="B16" s="99">
        <f t="shared" si="2"/>
        <v>7797944939.3699999</v>
      </c>
      <c r="C16" s="99">
        <f t="shared" si="3"/>
        <v>8771799707.3400002</v>
      </c>
      <c r="D16" s="99">
        <f t="shared" si="1"/>
        <v>973854767.97000027</v>
      </c>
      <c r="E16" s="161">
        <f t="shared" ref="E16:E21" si="4">(D16/B16*100)</f>
        <v>12.488607903003205</v>
      </c>
      <c r="F16" s="162">
        <f>(B16/B21*100)</f>
        <v>22.517473587525494</v>
      </c>
      <c r="G16" s="162">
        <f>(C16/C21*100)</f>
        <v>22.392347064333805</v>
      </c>
      <c r="I16" s="18"/>
    </row>
    <row r="17" spans="1:10" ht="15.95" customHeight="1" x14ac:dyDescent="0.4">
      <c r="A17" s="56" t="s">
        <v>34</v>
      </c>
      <c r="B17" s="99">
        <f t="shared" si="2"/>
        <v>281908331.31999999</v>
      </c>
      <c r="C17" s="99">
        <f t="shared" si="3"/>
        <v>245393199.75</v>
      </c>
      <c r="D17" s="99">
        <f t="shared" si="1"/>
        <v>-36515131.569999993</v>
      </c>
      <c r="E17" s="161">
        <f t="shared" si="4"/>
        <v>-12.952838746915537</v>
      </c>
      <c r="F17" s="162">
        <f>(B17/B21*100)</f>
        <v>0.81404311699517251</v>
      </c>
      <c r="G17" s="162">
        <f>(C17/C21*100)</f>
        <v>0.62643127743003368</v>
      </c>
      <c r="I17" s="18"/>
    </row>
    <row r="18" spans="1:10" ht="15.95" customHeight="1" x14ac:dyDescent="0.4">
      <c r="A18" s="56" t="s">
        <v>17</v>
      </c>
      <c r="B18" s="99">
        <f t="shared" si="2"/>
        <v>680392134</v>
      </c>
      <c r="C18" s="99">
        <f t="shared" si="3"/>
        <v>728935234.88999987</v>
      </c>
      <c r="D18" s="99">
        <f t="shared" si="1"/>
        <v>48543100.889999866</v>
      </c>
      <c r="E18" s="161">
        <f t="shared" si="4"/>
        <v>7.134577027605653</v>
      </c>
      <c r="F18" s="162">
        <f>(B18/B21*100)</f>
        <v>1.9647114753471029</v>
      </c>
      <c r="G18" s="162">
        <f>(C18/C21*100)</f>
        <v>1.8608006693792021</v>
      </c>
      <c r="I18" s="18"/>
    </row>
    <row r="19" spans="1:10" ht="15.95" customHeight="1" x14ac:dyDescent="0.4">
      <c r="A19" s="56" t="s">
        <v>18</v>
      </c>
      <c r="B19" s="99">
        <f t="shared" si="2"/>
        <v>1667985113.03</v>
      </c>
      <c r="C19" s="99">
        <f t="shared" si="3"/>
        <v>2129668356.54</v>
      </c>
      <c r="D19" s="99">
        <f t="shared" si="1"/>
        <v>461683243.50999999</v>
      </c>
      <c r="E19" s="161">
        <f t="shared" si="4"/>
        <v>27.679098566492797</v>
      </c>
      <c r="F19" s="162">
        <f>(B19/B21*100)</f>
        <v>4.8165011447327748</v>
      </c>
      <c r="G19" s="162">
        <f>(C19/C21*100)</f>
        <v>5.436543760987707</v>
      </c>
      <c r="I19" s="18"/>
    </row>
    <row r="20" spans="1:10" ht="15.95" customHeight="1" x14ac:dyDescent="0.4">
      <c r="A20" s="58" t="s">
        <v>31</v>
      </c>
      <c r="B20" s="59">
        <f>SUBTOTAL(109,B11:B19)</f>
        <v>29720604008.449997</v>
      </c>
      <c r="C20" s="59">
        <f>SUBTOTAL(109,C11:C19)</f>
        <v>33142770239.450001</v>
      </c>
      <c r="D20" s="59">
        <f t="shared" si="1"/>
        <v>3422166231.0000038</v>
      </c>
      <c r="E20" s="135">
        <f t="shared" si="4"/>
        <v>11.514457209641609</v>
      </c>
      <c r="F20" s="153">
        <f>SUM(F11:F19)</f>
        <v>85.821703149861534</v>
      </c>
      <c r="G20" s="153">
        <f>SUM(G11:G19)</f>
        <v>84.605718169126916</v>
      </c>
    </row>
    <row r="21" spans="1:10" ht="19.5" customHeight="1" x14ac:dyDescent="0.4">
      <c r="A21" s="53" t="s">
        <v>19</v>
      </c>
      <c r="B21" s="61">
        <f>SUBTOTAL(109,B8:B20)</f>
        <v>34630638775.079994</v>
      </c>
      <c r="C21" s="61">
        <f>SUBTOTAL(109,C8:C20)</f>
        <v>39173203604.510002</v>
      </c>
      <c r="D21" s="61">
        <f>(C21-B21)</f>
        <v>4542564829.4300079</v>
      </c>
      <c r="E21" s="134">
        <f t="shared" si="4"/>
        <v>13.117184637953635</v>
      </c>
      <c r="F21" s="154">
        <f>(F10+F20)</f>
        <v>100.00000000000001</v>
      </c>
      <c r="G21" s="154">
        <f>(G10+G20)</f>
        <v>99.999999999999986</v>
      </c>
      <c r="I21" s="142"/>
      <c r="J21" s="142"/>
    </row>
    <row r="22" spans="1:10" x14ac:dyDescent="0.4">
      <c r="A22" s="70" t="s">
        <v>172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70" t="s">
        <v>42</v>
      </c>
      <c r="B40" s="170"/>
      <c r="C40" s="170"/>
      <c r="D40" s="170"/>
      <c r="E40" s="170"/>
      <c r="F40" s="170"/>
      <c r="G40" s="170"/>
    </row>
    <row r="41" spans="1:7" x14ac:dyDescent="0.4">
      <c r="A41" s="169" t="s">
        <v>53</v>
      </c>
      <c r="B41" s="169"/>
      <c r="C41" s="169"/>
      <c r="D41" s="169"/>
      <c r="E41" s="169"/>
      <c r="F41" s="169"/>
      <c r="G41" s="169"/>
    </row>
    <row r="42" spans="1:7" x14ac:dyDescent="0.4">
      <c r="A42" s="169" t="s">
        <v>145</v>
      </c>
      <c r="B42" s="169"/>
      <c r="C42" s="169"/>
      <c r="D42" s="169"/>
      <c r="E42" s="169"/>
      <c r="F42" s="169"/>
      <c r="G42" s="169"/>
    </row>
    <row r="43" spans="1:7" x14ac:dyDescent="0.4">
      <c r="A43" s="169" t="s">
        <v>91</v>
      </c>
      <c r="B43" s="169"/>
      <c r="C43" s="169"/>
      <c r="D43" s="169"/>
      <c r="E43" s="169"/>
      <c r="F43" s="169"/>
      <c r="G43" s="169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12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73" t="s">
        <v>20</v>
      </c>
      <c r="B46" s="173">
        <v>2021</v>
      </c>
      <c r="C46" s="173">
        <v>2022</v>
      </c>
      <c r="D46" s="173" t="s">
        <v>29</v>
      </c>
      <c r="E46" s="173"/>
      <c r="F46" s="173" t="s">
        <v>61</v>
      </c>
      <c r="G46" s="173"/>
    </row>
    <row r="47" spans="1:7" ht="16.5" customHeight="1" x14ac:dyDescent="0.4">
      <c r="A47" s="173"/>
      <c r="B47" s="173"/>
      <c r="C47" s="173"/>
      <c r="D47" s="109" t="s">
        <v>22</v>
      </c>
      <c r="E47" s="109" t="s">
        <v>24</v>
      </c>
      <c r="F47" s="109">
        <v>2021</v>
      </c>
      <c r="G47" s="109">
        <v>2022</v>
      </c>
    </row>
    <row r="48" spans="1:7" ht="15.95" customHeight="1" x14ac:dyDescent="0.4">
      <c r="A48" s="56" t="s">
        <v>12</v>
      </c>
      <c r="B48" s="102">
        <v>23524479.580000002</v>
      </c>
      <c r="C48" s="102">
        <v>22537593.890000001</v>
      </c>
      <c r="D48" s="99">
        <f>(C48-B48)</f>
        <v>-986885.69000000134</v>
      </c>
      <c r="E48" s="161">
        <f>(D48/B48*100)</f>
        <v>-4.195143559473383</v>
      </c>
      <c r="F48" s="162">
        <f>(B48/B61*100)</f>
        <v>0.42524697373063375</v>
      </c>
      <c r="G48" s="162">
        <f>(C48/C61*100)</f>
        <v>0.35290317302299251</v>
      </c>
    </row>
    <row r="49" spans="1:7" ht="15.95" customHeight="1" x14ac:dyDescent="0.4">
      <c r="A49" s="56" t="s">
        <v>13</v>
      </c>
      <c r="B49" s="102">
        <v>880684463.80999994</v>
      </c>
      <c r="C49" s="102">
        <v>1073382421.1299999</v>
      </c>
      <c r="D49" s="99">
        <f t="shared" ref="D49:D60" si="5">(C49-B49)</f>
        <v>192697957.31999993</v>
      </c>
      <c r="E49" s="161">
        <f t="shared" ref="E49:E55" si="6">(D49/B49*100)</f>
        <v>21.880476520086862</v>
      </c>
      <c r="F49" s="162">
        <f>(B49/B61*100)</f>
        <v>15.919944233970948</v>
      </c>
      <c r="G49" s="162">
        <f>(C49/C61*100)</f>
        <v>16.807475728451816</v>
      </c>
    </row>
    <row r="50" spans="1:7" ht="15.95" customHeight="1" x14ac:dyDescent="0.4">
      <c r="A50" s="58" t="s">
        <v>30</v>
      </c>
      <c r="B50" s="59">
        <f>(B48+B49)</f>
        <v>904208943.38999999</v>
      </c>
      <c r="C50" s="59">
        <f>(C48+C49)</f>
        <v>1095920015.02</v>
      </c>
      <c r="D50" s="100">
        <f t="shared" si="5"/>
        <v>191711071.63</v>
      </c>
      <c r="E50" s="163">
        <f t="shared" si="6"/>
        <v>21.202076470428352</v>
      </c>
      <c r="F50" s="164">
        <f>(F48+F49)</f>
        <v>16.345191207701582</v>
      </c>
      <c r="G50" s="164">
        <f>(G48+G49)</f>
        <v>17.160378901474807</v>
      </c>
    </row>
    <row r="51" spans="1:7" ht="15.95" customHeight="1" x14ac:dyDescent="0.4">
      <c r="A51" s="56" t="s">
        <v>14</v>
      </c>
      <c r="B51" s="102">
        <v>1455596725.9699998</v>
      </c>
      <c r="C51" s="102">
        <v>1697958034.1399999</v>
      </c>
      <c r="D51" s="99">
        <f t="shared" si="5"/>
        <v>242361308.17000008</v>
      </c>
      <c r="E51" s="161">
        <f t="shared" si="6"/>
        <v>16.650305942979649</v>
      </c>
      <c r="F51" s="162">
        <f>(B51/B61*100)</f>
        <v>26.312509936126755</v>
      </c>
      <c r="G51" s="162">
        <f>(C51/C61*100)</f>
        <v>26.587344719782262</v>
      </c>
    </row>
    <row r="52" spans="1:7" ht="15.95" customHeight="1" x14ac:dyDescent="0.4">
      <c r="A52" s="56" t="s">
        <v>15</v>
      </c>
      <c r="B52" s="102">
        <v>35381350.739999995</v>
      </c>
      <c r="C52" s="102">
        <v>43615771.359999999</v>
      </c>
      <c r="D52" s="99">
        <f t="shared" si="5"/>
        <v>8234420.6200000048</v>
      </c>
      <c r="E52" s="161">
        <f t="shared" si="6"/>
        <v>23.273335946133543</v>
      </c>
      <c r="F52" s="162">
        <f>(B52/B61*100)</f>
        <v>0.63958109158252052</v>
      </c>
      <c r="G52" s="162">
        <f>(C52/C61*100)</f>
        <v>0.68295418676520303</v>
      </c>
    </row>
    <row r="53" spans="1:7" ht="15.95" customHeight="1" x14ac:dyDescent="0.4">
      <c r="A53" s="56" t="s">
        <v>27</v>
      </c>
      <c r="B53" s="102">
        <v>1201748533.9000001</v>
      </c>
      <c r="C53" s="102">
        <v>1300820484.3300004</v>
      </c>
      <c r="D53" s="99">
        <f t="shared" si="5"/>
        <v>99071950.430000305</v>
      </c>
      <c r="E53" s="161">
        <f t="shared" si="6"/>
        <v>8.2439834653664974</v>
      </c>
      <c r="F53" s="162">
        <f>(B53/B61*100)</f>
        <v>21.723750593006784</v>
      </c>
      <c r="G53" s="162">
        <f>(C53/C61*100)</f>
        <v>20.368797072745686</v>
      </c>
    </row>
    <row r="54" spans="1:7" ht="15.95" customHeight="1" x14ac:dyDescent="0.4">
      <c r="A54" s="56" t="s">
        <v>35</v>
      </c>
      <c r="B54" s="102">
        <v>18822773</v>
      </c>
      <c r="C54" s="102">
        <v>52713976.519999996</v>
      </c>
      <c r="D54" s="99">
        <f t="shared" si="5"/>
        <v>33891203.519999996</v>
      </c>
      <c r="E54" s="161">
        <f t="shared" si="6"/>
        <v>180.05425406766577</v>
      </c>
      <c r="F54" s="162">
        <f>(B54/B61*100)</f>
        <v>0.34025523192758689</v>
      </c>
      <c r="G54" s="162">
        <f>(C54/C61*100)</f>
        <v>0.8254177294774</v>
      </c>
    </row>
    <row r="55" spans="1:7" ht="15.95" customHeight="1" x14ac:dyDescent="0.4">
      <c r="A55" s="56" t="s">
        <v>16</v>
      </c>
      <c r="B55" s="102">
        <v>42473100.010000005</v>
      </c>
      <c r="C55" s="102">
        <v>56119018.390000008</v>
      </c>
      <c r="D55" s="99">
        <f t="shared" si="5"/>
        <v>13645918.380000003</v>
      </c>
      <c r="E55" s="161">
        <f t="shared" si="6"/>
        <v>32.128378613256778</v>
      </c>
      <c r="F55" s="162">
        <f>(B55/B61*100)</f>
        <v>0.76777712266870268</v>
      </c>
      <c r="G55" s="162">
        <f>(C55/C61*100)</f>
        <v>0.8787353145782798</v>
      </c>
    </row>
    <row r="56" spans="1:7" ht="15.95" customHeight="1" x14ac:dyDescent="0.4">
      <c r="A56" s="141" t="s">
        <v>67</v>
      </c>
      <c r="B56" s="102">
        <v>1401553916.27</v>
      </c>
      <c r="C56" s="102">
        <v>1630339617.2299998</v>
      </c>
      <c r="D56" s="99">
        <f t="shared" si="5"/>
        <v>228785700.9599998</v>
      </c>
      <c r="E56" s="161">
        <f t="shared" ref="E56:E61" si="7">(D56/B56*100)</f>
        <v>16.323717432781642</v>
      </c>
      <c r="F56" s="162">
        <f>(B56/B61*100)</f>
        <v>25.335589651932079</v>
      </c>
      <c r="G56" s="162">
        <f>(C56/C61*100)</f>
        <v>25.528546961743036</v>
      </c>
    </row>
    <row r="57" spans="1:7" ht="15.95" customHeight="1" x14ac:dyDescent="0.4">
      <c r="A57" s="56" t="s">
        <v>34</v>
      </c>
      <c r="B57" s="102">
        <v>36291248.390000001</v>
      </c>
      <c r="C57" s="102">
        <v>51151066.210000001</v>
      </c>
      <c r="D57" s="99">
        <f t="shared" si="5"/>
        <v>14859817.82</v>
      </c>
      <c r="E57" s="161">
        <f t="shared" si="7"/>
        <v>40.946008966984451</v>
      </c>
      <c r="F57" s="162">
        <f>(B57/B61*100)</f>
        <v>0.65602911631995531</v>
      </c>
      <c r="G57" s="162">
        <f>(C57/C61*100)</f>
        <v>0.80094501911437965</v>
      </c>
    </row>
    <row r="58" spans="1:7" ht="15.95" customHeight="1" x14ac:dyDescent="0.4">
      <c r="A58" s="56" t="s">
        <v>17</v>
      </c>
      <c r="B58" s="102">
        <v>183132699.86000004</v>
      </c>
      <c r="C58" s="102">
        <v>119055243.56999996</v>
      </c>
      <c r="D58" s="99">
        <f t="shared" si="5"/>
        <v>-64077456.290000081</v>
      </c>
      <c r="E58" s="161">
        <f t="shared" si="7"/>
        <v>-34.989631201301322</v>
      </c>
      <c r="F58" s="162">
        <f>(B58/B61*100)</f>
        <v>3.3104505518070835</v>
      </c>
      <c r="G58" s="162">
        <f>(C58/C61*100)</f>
        <v>1.8642173350865276</v>
      </c>
    </row>
    <row r="59" spans="1:7" ht="15.95" customHeight="1" x14ac:dyDescent="0.4">
      <c r="A59" s="56" t="s">
        <v>18</v>
      </c>
      <c r="B59" s="102">
        <v>252747673.06</v>
      </c>
      <c r="C59" s="102">
        <v>338646033.63999999</v>
      </c>
      <c r="D59" s="99">
        <f t="shared" si="5"/>
        <v>85898360.579999983</v>
      </c>
      <c r="E59" s="161">
        <f t="shared" si="7"/>
        <v>33.985816581428423</v>
      </c>
      <c r="F59" s="162">
        <f>(B59/B61*100)</f>
        <v>4.5688654969269518</v>
      </c>
      <c r="G59" s="162">
        <f>(C59/C61*100)</f>
        <v>5.3026627592324163</v>
      </c>
    </row>
    <row r="60" spans="1:7" ht="15.95" customHeight="1" x14ac:dyDescent="0.4">
      <c r="A60" s="58" t="s">
        <v>31</v>
      </c>
      <c r="B60" s="59">
        <f>SUM(B51:B59)</f>
        <v>4627748021.1999998</v>
      </c>
      <c r="C60" s="59">
        <f>SUM(C51:C59)</f>
        <v>5290419245.3899994</v>
      </c>
      <c r="D60" s="100">
        <f t="shared" si="5"/>
        <v>662671224.18999958</v>
      </c>
      <c r="E60" s="135">
        <f t="shared" si="7"/>
        <v>14.319518287388632</v>
      </c>
      <c r="F60" s="153">
        <f>SUM(F51:F59)</f>
        <v>83.654808792298411</v>
      </c>
      <c r="G60" s="153">
        <f>SUM(G51:G59)</f>
        <v>82.839621098525186</v>
      </c>
    </row>
    <row r="61" spans="1:7" ht="20.25" customHeight="1" x14ac:dyDescent="0.4">
      <c r="A61" s="53" t="s">
        <v>19</v>
      </c>
      <c r="B61" s="101">
        <f>(B50+B60)</f>
        <v>5531956964.5900002</v>
      </c>
      <c r="C61" s="101">
        <f>(C50+C60)</f>
        <v>6386339260.4099998</v>
      </c>
      <c r="D61" s="101">
        <f>(C61-B61)</f>
        <v>854382295.81999969</v>
      </c>
      <c r="E61" s="134">
        <f t="shared" si="7"/>
        <v>15.444485582387788</v>
      </c>
      <c r="F61" s="154">
        <f>(F50+F60)</f>
        <v>100</v>
      </c>
      <c r="G61" s="154">
        <f>(G50+G60)</f>
        <v>100</v>
      </c>
    </row>
    <row r="62" spans="1:7" x14ac:dyDescent="0.4">
      <c r="A62" s="70" t="s">
        <v>172</v>
      </c>
    </row>
    <row r="79" spans="1:7" ht="20" x14ac:dyDescent="0.6">
      <c r="A79" s="170" t="s">
        <v>42</v>
      </c>
      <c r="B79" s="170"/>
      <c r="C79" s="170"/>
      <c r="D79" s="170"/>
      <c r="E79" s="170"/>
      <c r="F79" s="170"/>
      <c r="G79" s="170"/>
    </row>
    <row r="80" spans="1:7" x14ac:dyDescent="0.4">
      <c r="A80" s="169" t="s">
        <v>53</v>
      </c>
      <c r="B80" s="169"/>
      <c r="C80" s="169"/>
      <c r="D80" s="169"/>
      <c r="E80" s="169"/>
      <c r="F80" s="169"/>
      <c r="G80" s="169"/>
    </row>
    <row r="81" spans="1:7" x14ac:dyDescent="0.4">
      <c r="A81" s="169" t="s">
        <v>146</v>
      </c>
      <c r="B81" s="169"/>
      <c r="C81" s="169"/>
      <c r="D81" s="169"/>
      <c r="E81" s="169"/>
      <c r="F81" s="169"/>
      <c r="G81" s="169"/>
    </row>
    <row r="82" spans="1:7" x14ac:dyDescent="0.4">
      <c r="A82" s="169" t="s">
        <v>91</v>
      </c>
      <c r="B82" s="169"/>
      <c r="C82" s="169"/>
      <c r="D82" s="169"/>
      <c r="E82" s="169"/>
      <c r="F82" s="169"/>
      <c r="G82" s="169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12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73" t="s">
        <v>20</v>
      </c>
      <c r="B85" s="173">
        <v>2021</v>
      </c>
      <c r="C85" s="173">
        <v>2022</v>
      </c>
      <c r="D85" s="173" t="s">
        <v>29</v>
      </c>
      <c r="E85" s="173"/>
      <c r="F85" s="173" t="s">
        <v>61</v>
      </c>
      <c r="G85" s="173"/>
    </row>
    <row r="86" spans="1:7" ht="18" customHeight="1" x14ac:dyDescent="0.4">
      <c r="A86" s="173"/>
      <c r="B86" s="173"/>
      <c r="C86" s="173"/>
      <c r="D86" s="109" t="s">
        <v>22</v>
      </c>
      <c r="E86" s="109" t="s">
        <v>24</v>
      </c>
      <c r="F86" s="109">
        <v>2021</v>
      </c>
      <c r="G86" s="109">
        <v>2022</v>
      </c>
    </row>
    <row r="87" spans="1:7" ht="15.95" customHeight="1" x14ac:dyDescent="0.4">
      <c r="A87" s="56" t="s">
        <v>12</v>
      </c>
      <c r="B87" s="102">
        <v>28181852.59</v>
      </c>
      <c r="C87" s="102">
        <v>32012741.039999995</v>
      </c>
      <c r="D87" s="102">
        <f>(C87-B87)</f>
        <v>3830888.4499999955</v>
      </c>
      <c r="E87" s="161">
        <f t="shared" ref="E87:E100" si="8">IFERROR(D87/B87*100,"")</f>
        <v>13.593458548425385</v>
      </c>
      <c r="F87" s="162">
        <f>IFERROR(B87/$B$100*100,0)</f>
        <v>0.42399442182292663</v>
      </c>
      <c r="G87" s="162">
        <f>IFERROR(C87/$C$100*100,0)</f>
        <v>0.42936818325178272</v>
      </c>
    </row>
    <row r="88" spans="1:7" ht="15.95" customHeight="1" x14ac:dyDescent="0.4">
      <c r="A88" s="56" t="s">
        <v>13</v>
      </c>
      <c r="B88" s="102">
        <v>876393548.98000014</v>
      </c>
      <c r="C88" s="102">
        <v>1166718862.1500001</v>
      </c>
      <c r="D88" s="102">
        <f t="shared" ref="D88:D99" si="9">(C88-B88)</f>
        <v>290325313.16999996</v>
      </c>
      <c r="E88" s="161">
        <f t="shared" si="8"/>
        <v>33.127276382613516</v>
      </c>
      <c r="F88" s="162">
        <f>IFERROR(B88/$B$100*100,0)</f>
        <v>13.18529273057694</v>
      </c>
      <c r="G88" s="162">
        <f>IFERROR(C88/$C$100*100,0)</f>
        <v>15.648518119113636</v>
      </c>
    </row>
    <row r="89" spans="1:7" ht="15.95" customHeight="1" x14ac:dyDescent="0.4">
      <c r="A89" s="58" t="s">
        <v>30</v>
      </c>
      <c r="B89" s="59">
        <f>(B87+B88)</f>
        <v>904575401.57000017</v>
      </c>
      <c r="C89" s="59">
        <f>(C87+C88)</f>
        <v>1198731603.1900001</v>
      </c>
      <c r="D89" s="59">
        <f t="shared" si="9"/>
        <v>294156201.61999989</v>
      </c>
      <c r="E89" s="163">
        <f t="shared" si="8"/>
        <v>32.518704478306191</v>
      </c>
      <c r="F89" s="164">
        <f>(F87+F88)</f>
        <v>13.609287152399867</v>
      </c>
      <c r="G89" s="164">
        <f>(G87+G88)</f>
        <v>16.077886302365417</v>
      </c>
    </row>
    <row r="90" spans="1:7" ht="15.95" customHeight="1" x14ac:dyDescent="0.4">
      <c r="A90" s="56" t="s">
        <v>14</v>
      </c>
      <c r="B90" s="102">
        <v>1596601121.6300001</v>
      </c>
      <c r="C90" s="102">
        <v>1961578435.7799995</v>
      </c>
      <c r="D90" s="99">
        <f t="shared" si="9"/>
        <v>364977314.14999938</v>
      </c>
      <c r="E90" s="161">
        <f t="shared" si="8"/>
        <v>22.85964285039379</v>
      </c>
      <c r="F90" s="162">
        <f t="shared" ref="F90:F98" si="10">IFERROR(B90/$B$100*100,0)</f>
        <v>24.020776039668728</v>
      </c>
      <c r="G90" s="162">
        <f t="shared" ref="G90:G98" si="11">IFERROR(C90/$C$100*100,0)</f>
        <v>26.309504963175499</v>
      </c>
    </row>
    <row r="91" spans="1:7" ht="15.95" customHeight="1" x14ac:dyDescent="0.4">
      <c r="A91" s="56" t="s">
        <v>15</v>
      </c>
      <c r="B91" s="102">
        <v>131451675.72000001</v>
      </c>
      <c r="C91" s="102">
        <v>55824488.470000006</v>
      </c>
      <c r="D91" s="99">
        <f t="shared" si="9"/>
        <v>-75627187.25</v>
      </c>
      <c r="E91" s="161">
        <f t="shared" si="8"/>
        <v>-57.532311273909102</v>
      </c>
      <c r="F91" s="162">
        <f t="shared" si="10"/>
        <v>1.9776832295380427</v>
      </c>
      <c r="G91" s="162">
        <f t="shared" si="11"/>
        <v>0.74874123291642991</v>
      </c>
    </row>
    <row r="92" spans="1:7" ht="15.95" customHeight="1" x14ac:dyDescent="0.4">
      <c r="A92" s="56" t="s">
        <v>27</v>
      </c>
      <c r="B92" s="102">
        <v>1946166956.3599999</v>
      </c>
      <c r="C92" s="102">
        <v>1494199874.0599999</v>
      </c>
      <c r="D92" s="99">
        <f t="shared" si="9"/>
        <v>-451967082.29999995</v>
      </c>
      <c r="E92" s="161">
        <f t="shared" si="8"/>
        <v>-23.223448575313061</v>
      </c>
      <c r="F92" s="162">
        <f t="shared" si="10"/>
        <v>29.279974792201656</v>
      </c>
      <c r="G92" s="162">
        <f t="shared" si="11"/>
        <v>20.040829510305024</v>
      </c>
    </row>
    <row r="93" spans="1:7" ht="15.95" customHeight="1" x14ac:dyDescent="0.4">
      <c r="A93" s="56" t="s">
        <v>35</v>
      </c>
      <c r="B93" s="102">
        <v>22156047.18</v>
      </c>
      <c r="C93" s="102">
        <v>273608839.40999997</v>
      </c>
      <c r="D93" s="99">
        <f t="shared" si="9"/>
        <v>251452792.22999996</v>
      </c>
      <c r="E93" s="161">
        <f t="shared" si="8"/>
        <v>1134.9172087744216</v>
      </c>
      <c r="F93" s="162">
        <f t="shared" si="10"/>
        <v>0.33333651093253358</v>
      </c>
      <c r="G93" s="162">
        <f t="shared" si="11"/>
        <v>3.6697554311987917</v>
      </c>
    </row>
    <row r="94" spans="1:7" ht="15.95" customHeight="1" x14ac:dyDescent="0.4">
      <c r="A94" s="56" t="s">
        <v>16</v>
      </c>
      <c r="B94" s="102">
        <v>52966673.660000004</v>
      </c>
      <c r="C94" s="102">
        <v>104890147.59</v>
      </c>
      <c r="D94" s="99">
        <f t="shared" si="9"/>
        <v>51923473.93</v>
      </c>
      <c r="E94" s="161">
        <f t="shared" si="8"/>
        <v>98.030460178231237</v>
      </c>
      <c r="F94" s="162">
        <f t="shared" si="10"/>
        <v>0.79688069131140604</v>
      </c>
      <c r="G94" s="162">
        <f t="shared" si="11"/>
        <v>1.4068302384808737</v>
      </c>
    </row>
    <row r="95" spans="1:7" ht="15.95" customHeight="1" x14ac:dyDescent="0.4">
      <c r="A95" s="141" t="s">
        <v>67</v>
      </c>
      <c r="B95" s="102">
        <v>1521037066.25</v>
      </c>
      <c r="C95" s="102">
        <v>1654683358.8700001</v>
      </c>
      <c r="D95" s="99">
        <f t="shared" si="9"/>
        <v>133646292.62000012</v>
      </c>
      <c r="E95" s="161">
        <f t="shared" si="8"/>
        <v>8.786524377705982</v>
      </c>
      <c r="F95" s="162">
        <f t="shared" si="10"/>
        <v>22.883918983550018</v>
      </c>
      <c r="G95" s="162">
        <f t="shared" si="11"/>
        <v>22.193300685100269</v>
      </c>
    </row>
    <row r="96" spans="1:7" ht="15.95" customHeight="1" x14ac:dyDescent="0.4">
      <c r="A96" s="56" t="s">
        <v>34</v>
      </c>
      <c r="B96" s="102">
        <v>69479449.879999995</v>
      </c>
      <c r="C96" s="102">
        <v>72522520.379999995</v>
      </c>
      <c r="D96" s="99">
        <f t="shared" si="9"/>
        <v>3043070.5</v>
      </c>
      <c r="E96" s="161">
        <f t="shared" si="8"/>
        <v>4.379813751052688</v>
      </c>
      <c r="F96" s="162">
        <f t="shared" si="10"/>
        <v>1.0453145011090843</v>
      </c>
      <c r="G96" s="162">
        <f t="shared" si="11"/>
        <v>0.97270217447149865</v>
      </c>
    </row>
    <row r="97" spans="1:7" ht="15.95" customHeight="1" x14ac:dyDescent="0.4">
      <c r="A97" s="56" t="s">
        <v>17</v>
      </c>
      <c r="B97" s="102">
        <v>118842747.35999997</v>
      </c>
      <c r="C97" s="102">
        <v>169007987.81999996</v>
      </c>
      <c r="D97" s="99">
        <f t="shared" si="9"/>
        <v>50165240.459999993</v>
      </c>
      <c r="E97" s="161">
        <f t="shared" si="8"/>
        <v>42.211444597488814</v>
      </c>
      <c r="F97" s="162">
        <f t="shared" si="10"/>
        <v>1.7879825960281672</v>
      </c>
      <c r="G97" s="162">
        <f t="shared" si="11"/>
        <v>2.2668053508645385</v>
      </c>
    </row>
    <row r="98" spans="1:7" ht="15.95" customHeight="1" x14ac:dyDescent="0.4">
      <c r="A98" s="56" t="s">
        <v>18</v>
      </c>
      <c r="B98" s="102">
        <v>283473652.25999999</v>
      </c>
      <c r="C98" s="102">
        <v>470731325.30999988</v>
      </c>
      <c r="D98" s="99">
        <f t="shared" si="9"/>
        <v>187257673.04999989</v>
      </c>
      <c r="E98" s="161">
        <f t="shared" si="8"/>
        <v>66.058228536262163</v>
      </c>
      <c r="F98" s="162">
        <f t="shared" si="10"/>
        <v>4.2648455032605099</v>
      </c>
      <c r="G98" s="162">
        <f t="shared" si="11"/>
        <v>6.3136441111216568</v>
      </c>
    </row>
    <row r="99" spans="1:7" ht="15.95" customHeight="1" x14ac:dyDescent="0.4">
      <c r="A99" s="58" t="s">
        <v>31</v>
      </c>
      <c r="B99" s="59">
        <f>SUM(B90:B98)</f>
        <v>5742175390.2999992</v>
      </c>
      <c r="C99" s="59">
        <f>SUM(C90:C98)</f>
        <v>6257046977.6899986</v>
      </c>
      <c r="D99" s="59">
        <f t="shared" si="9"/>
        <v>514871587.38999939</v>
      </c>
      <c r="E99" s="135">
        <f t="shared" si="8"/>
        <v>8.9664900911899874</v>
      </c>
      <c r="F99" s="153">
        <f>SUM(F90:F98)</f>
        <v>86.390712847600156</v>
      </c>
      <c r="G99" s="153">
        <f>SUM(G90:G98)</f>
        <v>83.922113697634586</v>
      </c>
    </row>
    <row r="100" spans="1:7" ht="19.5" customHeight="1" x14ac:dyDescent="0.4">
      <c r="A100" s="53" t="s">
        <v>19</v>
      </c>
      <c r="B100" s="61">
        <f>(B89+B99)</f>
        <v>6646750791.8699989</v>
      </c>
      <c r="C100" s="61">
        <f>(C89+C99)</f>
        <v>7455778580.8799992</v>
      </c>
      <c r="D100" s="61">
        <f>(C100-B100)</f>
        <v>809027789.01000023</v>
      </c>
      <c r="E100" s="134">
        <f t="shared" si="8"/>
        <v>12.171778577881481</v>
      </c>
      <c r="F100" s="154">
        <f>(F89+F99)</f>
        <v>100.00000000000003</v>
      </c>
      <c r="G100" s="154">
        <f>(G89+G99)</f>
        <v>100</v>
      </c>
    </row>
    <row r="101" spans="1:7" x14ac:dyDescent="0.4">
      <c r="A101" s="70" t="s">
        <v>172</v>
      </c>
    </row>
    <row r="118" spans="1:7" ht="20" x14ac:dyDescent="0.6">
      <c r="A118" s="170" t="s">
        <v>42</v>
      </c>
      <c r="B118" s="170"/>
      <c r="C118" s="170"/>
      <c r="D118" s="170"/>
      <c r="E118" s="170"/>
      <c r="F118" s="170"/>
      <c r="G118" s="170"/>
    </row>
    <row r="119" spans="1:7" x14ac:dyDescent="0.4">
      <c r="A119" s="169" t="s">
        <v>53</v>
      </c>
      <c r="B119" s="169"/>
      <c r="C119" s="169"/>
      <c r="D119" s="169"/>
      <c r="E119" s="169"/>
      <c r="F119" s="169"/>
      <c r="G119" s="169"/>
    </row>
    <row r="120" spans="1:7" x14ac:dyDescent="0.4">
      <c r="A120" s="169" t="s">
        <v>147</v>
      </c>
      <c r="B120" s="169"/>
      <c r="C120" s="169"/>
      <c r="D120" s="169"/>
      <c r="E120" s="169"/>
      <c r="F120" s="169"/>
      <c r="G120" s="169"/>
    </row>
    <row r="121" spans="1:7" x14ac:dyDescent="0.4">
      <c r="A121" s="169" t="s">
        <v>91</v>
      </c>
      <c r="B121" s="169"/>
      <c r="C121" s="169"/>
      <c r="D121" s="169"/>
      <c r="E121" s="169"/>
      <c r="F121" s="169"/>
      <c r="G121" s="169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12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73" t="s">
        <v>20</v>
      </c>
      <c r="B124" s="173">
        <v>2021</v>
      </c>
      <c r="C124" s="173">
        <v>2022</v>
      </c>
      <c r="D124" s="173" t="s">
        <v>29</v>
      </c>
      <c r="E124" s="173"/>
      <c r="F124" s="173" t="s">
        <v>61</v>
      </c>
      <c r="G124" s="173"/>
    </row>
    <row r="125" spans="1:7" ht="18.75" customHeight="1" x14ac:dyDescent="0.4">
      <c r="A125" s="173"/>
      <c r="B125" s="173"/>
      <c r="C125" s="173"/>
      <c r="D125" s="109" t="s">
        <v>22</v>
      </c>
      <c r="E125" s="109" t="s">
        <v>24</v>
      </c>
      <c r="F125" s="109">
        <v>2021</v>
      </c>
      <c r="G125" s="109">
        <v>2022</v>
      </c>
    </row>
    <row r="126" spans="1:7" ht="15.95" customHeight="1" x14ac:dyDescent="0.4">
      <c r="A126" s="56" t="s">
        <v>12</v>
      </c>
      <c r="B126" s="102">
        <v>31253536.859999999</v>
      </c>
      <c r="C126" s="102">
        <v>37203140.619999997</v>
      </c>
      <c r="D126" s="99">
        <f>(C126-B126)</f>
        <v>5949603.7599999979</v>
      </c>
      <c r="E126" s="161">
        <f t="shared" ref="E126:E139" si="12">IFERROR(D126/B126*100,"")</f>
        <v>19.036577481298217</v>
      </c>
      <c r="F126" s="162">
        <f>IFERROR(B126/$B$139*100,0)</f>
        <v>0.335960101724392</v>
      </c>
      <c r="G126" s="162">
        <f>IFERROR(C126/$C$139*100,0)</f>
        <v>0.36612999879503594</v>
      </c>
    </row>
    <row r="127" spans="1:7" ht="15.95" customHeight="1" x14ac:dyDescent="0.4">
      <c r="A127" s="56" t="s">
        <v>13</v>
      </c>
      <c r="B127" s="102">
        <v>997050085.85000014</v>
      </c>
      <c r="C127" s="102">
        <v>1198107695.74</v>
      </c>
      <c r="D127" s="99">
        <f t="shared" ref="D127:D138" si="13">(C127-B127)</f>
        <v>201057609.88999987</v>
      </c>
      <c r="E127" s="161">
        <f t="shared" si="12"/>
        <v>20.165246735683819</v>
      </c>
      <c r="F127" s="162">
        <f>IFERROR(B127/$B$139*100,0)</f>
        <v>10.717796509462957</v>
      </c>
      <c r="G127" s="162">
        <f>IFERROR(C127/$C$139*100,0)</f>
        <v>11.791025216881529</v>
      </c>
    </row>
    <row r="128" spans="1:7" ht="15.95" customHeight="1" x14ac:dyDescent="0.4">
      <c r="A128" s="58" t="s">
        <v>30</v>
      </c>
      <c r="B128" s="59">
        <f>(B126+B127)</f>
        <v>1028303622.7100002</v>
      </c>
      <c r="C128" s="59">
        <f>(C126+C127)</f>
        <v>1235310836.3599999</v>
      </c>
      <c r="D128" s="59">
        <f t="shared" si="13"/>
        <v>207007213.64999974</v>
      </c>
      <c r="E128" s="163">
        <f t="shared" si="12"/>
        <v>20.130942756425497</v>
      </c>
      <c r="F128" s="164">
        <f>(F126+F127)</f>
        <v>11.05375661118735</v>
      </c>
      <c r="G128" s="164">
        <f>(G126+G127)</f>
        <v>12.157155215676564</v>
      </c>
    </row>
    <row r="129" spans="1:7" ht="15.95" customHeight="1" x14ac:dyDescent="0.4">
      <c r="A129" s="50" t="s">
        <v>14</v>
      </c>
      <c r="B129" s="102">
        <v>1860653355.4100006</v>
      </c>
      <c r="C129" s="102">
        <v>2042639087.51</v>
      </c>
      <c r="D129" s="99">
        <f t="shared" si="13"/>
        <v>181985732.09999943</v>
      </c>
      <c r="E129" s="161">
        <f t="shared" si="12"/>
        <v>9.7807434990973015</v>
      </c>
      <c r="F129" s="162">
        <f t="shared" ref="F129:F137" si="14">IFERROR(B129/$B$139*100,0)</f>
        <v>20.001105582306732</v>
      </c>
      <c r="G129" s="162">
        <f t="shared" ref="G129:G137" si="15">IFERROR(C129/$C$139*100,0)</f>
        <v>20.102373998142571</v>
      </c>
    </row>
    <row r="130" spans="1:7" ht="15.95" customHeight="1" x14ac:dyDescent="0.4">
      <c r="A130" s="50" t="s">
        <v>15</v>
      </c>
      <c r="B130" s="102">
        <v>53273951.200000003</v>
      </c>
      <c r="C130" s="102">
        <v>59999999.459999986</v>
      </c>
      <c r="D130" s="99">
        <f t="shared" si="13"/>
        <v>6726048.259999983</v>
      </c>
      <c r="E130" s="161">
        <f t="shared" si="12"/>
        <v>12.625397794785648</v>
      </c>
      <c r="F130" s="162">
        <f t="shared" si="14"/>
        <v>0.57266869169354861</v>
      </c>
      <c r="G130" s="162">
        <f t="shared" si="15"/>
        <v>0.59048239917095346</v>
      </c>
    </row>
    <row r="131" spans="1:7" ht="15.95" customHeight="1" x14ac:dyDescent="0.4">
      <c r="A131" s="50" t="s">
        <v>27</v>
      </c>
      <c r="B131" s="102">
        <v>3656034370.1699991</v>
      </c>
      <c r="C131" s="102">
        <v>3966846365.9699998</v>
      </c>
      <c r="D131" s="99">
        <f t="shared" si="13"/>
        <v>310811995.80000067</v>
      </c>
      <c r="E131" s="161">
        <f t="shared" si="12"/>
        <v>8.5013422832113168</v>
      </c>
      <c r="F131" s="162">
        <f t="shared" si="14"/>
        <v>39.300565705963635</v>
      </c>
      <c r="G131" s="162">
        <f t="shared" si="15"/>
        <v>39.03921634002868</v>
      </c>
    </row>
    <row r="132" spans="1:7" ht="15.95" customHeight="1" x14ac:dyDescent="0.4">
      <c r="A132" s="50" t="s">
        <v>35</v>
      </c>
      <c r="B132" s="102">
        <v>82704938.239999995</v>
      </c>
      <c r="C132" s="102">
        <v>63270778.340000004</v>
      </c>
      <c r="D132" s="99">
        <f t="shared" si="13"/>
        <v>-19434159.899999991</v>
      </c>
      <c r="E132" s="161">
        <f t="shared" si="12"/>
        <v>-23.49818561450871</v>
      </c>
      <c r="F132" s="162">
        <f t="shared" si="14"/>
        <v>0.88903728204219501</v>
      </c>
      <c r="G132" s="162">
        <f t="shared" si="15"/>
        <v>0.6226713554643224</v>
      </c>
    </row>
    <row r="133" spans="1:7" ht="15.95" customHeight="1" x14ac:dyDescent="0.4">
      <c r="A133" s="50" t="s">
        <v>16</v>
      </c>
      <c r="B133" s="102">
        <v>114214890.06999998</v>
      </c>
      <c r="C133" s="102">
        <v>129555027.95000002</v>
      </c>
      <c r="D133" s="99">
        <f t="shared" si="13"/>
        <v>15340137.88000004</v>
      </c>
      <c r="E133" s="161">
        <f t="shared" si="12"/>
        <v>13.430943960632789</v>
      </c>
      <c r="F133" s="162">
        <f t="shared" si="14"/>
        <v>1.2277537181869356</v>
      </c>
      <c r="G133" s="162">
        <f t="shared" si="15"/>
        <v>1.2749994069512609</v>
      </c>
    </row>
    <row r="134" spans="1:7" ht="15.95" customHeight="1" x14ac:dyDescent="0.4">
      <c r="A134" s="50" t="s">
        <v>67</v>
      </c>
      <c r="B134" s="102">
        <v>1852453291.7599998</v>
      </c>
      <c r="C134" s="102">
        <v>1990070624.3199999</v>
      </c>
      <c r="D134" s="99">
        <f t="shared" si="13"/>
        <v>137617332.56000018</v>
      </c>
      <c r="E134" s="161">
        <f t="shared" si="12"/>
        <v>7.4289232107575112</v>
      </c>
      <c r="F134" s="162">
        <f t="shared" si="14"/>
        <v>19.912958943724949</v>
      </c>
      <c r="G134" s="162">
        <f t="shared" si="15"/>
        <v>19.585028122400438</v>
      </c>
    </row>
    <row r="135" spans="1:7" ht="15.95" customHeight="1" x14ac:dyDescent="0.4">
      <c r="A135" s="50" t="s">
        <v>34</v>
      </c>
      <c r="B135" s="102">
        <v>91637653.670000002</v>
      </c>
      <c r="C135" s="102">
        <v>49725959.149999999</v>
      </c>
      <c r="D135" s="99">
        <f t="shared" si="13"/>
        <v>-41911694.520000003</v>
      </c>
      <c r="E135" s="161">
        <f t="shared" si="12"/>
        <v>-45.736324361740941</v>
      </c>
      <c r="F135" s="162">
        <f t="shared" si="14"/>
        <v>0.98505956579142218</v>
      </c>
      <c r="G135" s="162">
        <f t="shared" si="15"/>
        <v>0.48937173207049284</v>
      </c>
    </row>
    <row r="136" spans="1:7" ht="15.95" customHeight="1" x14ac:dyDescent="0.4">
      <c r="A136" s="50" t="s">
        <v>17</v>
      </c>
      <c r="B136" s="102">
        <v>127633237.39000002</v>
      </c>
      <c r="C136" s="102">
        <v>136528588.47999996</v>
      </c>
      <c r="D136" s="99">
        <f t="shared" si="13"/>
        <v>8895351.089999944</v>
      </c>
      <c r="E136" s="161">
        <f t="shared" si="12"/>
        <v>6.9694628702545849</v>
      </c>
      <c r="F136" s="162">
        <f t="shared" si="14"/>
        <v>1.3719943316827496</v>
      </c>
      <c r="G136" s="162">
        <f t="shared" si="15"/>
        <v>1.3436288201108961</v>
      </c>
    </row>
    <row r="137" spans="1:7" ht="15.95" customHeight="1" x14ac:dyDescent="0.4">
      <c r="A137" s="50" t="s">
        <v>18</v>
      </c>
      <c r="B137" s="102">
        <v>435843218.5</v>
      </c>
      <c r="C137" s="102">
        <v>487236121.54000014</v>
      </c>
      <c r="D137" s="99">
        <f t="shared" si="13"/>
        <v>51392903.040000141</v>
      </c>
      <c r="E137" s="161">
        <f t="shared" si="12"/>
        <v>11.791603232206798</v>
      </c>
      <c r="F137" s="162">
        <f t="shared" si="14"/>
        <v>4.6850995674204929</v>
      </c>
      <c r="G137" s="162">
        <f t="shared" si="15"/>
        <v>4.7950726099838148</v>
      </c>
    </row>
    <row r="138" spans="1:7" ht="15.95" customHeight="1" x14ac:dyDescent="0.4">
      <c r="A138" s="58" t="s">
        <v>31</v>
      </c>
      <c r="B138" s="59">
        <f>SUM(B129:B137)</f>
        <v>8274448906.4099989</v>
      </c>
      <c r="C138" s="59">
        <f>SUM(C129:C137)</f>
        <v>8925872552.7199993</v>
      </c>
      <c r="D138" s="59">
        <f t="shared" si="13"/>
        <v>651423646.31000042</v>
      </c>
      <c r="E138" s="135">
        <f t="shared" si="12"/>
        <v>7.872713381616987</v>
      </c>
      <c r="F138" s="153">
        <f>SUM(F129:F137)</f>
        <v>88.946243388812647</v>
      </c>
      <c r="G138" s="153">
        <f>SUM(G129:G137)</f>
        <v>87.842844784323432</v>
      </c>
    </row>
    <row r="139" spans="1:7" ht="19.5" customHeight="1" x14ac:dyDescent="0.4">
      <c r="A139" s="53" t="s">
        <v>19</v>
      </c>
      <c r="B139" s="61">
        <f>(B128+B138)</f>
        <v>9302752529.1199989</v>
      </c>
      <c r="C139" s="61">
        <f>(C128+C138)</f>
        <v>10161183389.08</v>
      </c>
      <c r="D139" s="61">
        <f>(C139-B139)</f>
        <v>858430859.96000099</v>
      </c>
      <c r="E139" s="134">
        <f t="shared" si="12"/>
        <v>9.2277082215494008</v>
      </c>
      <c r="F139" s="154">
        <f>(F128+F138)</f>
        <v>100</v>
      </c>
      <c r="G139" s="154">
        <f>(G128+G138)</f>
        <v>100</v>
      </c>
    </row>
    <row r="140" spans="1:7" x14ac:dyDescent="0.4">
      <c r="A140" s="70" t="s">
        <v>172</v>
      </c>
    </row>
    <row r="157" spans="1:7" ht="20" x14ac:dyDescent="0.6">
      <c r="A157" s="170" t="s">
        <v>42</v>
      </c>
      <c r="B157" s="170"/>
      <c r="C157" s="170"/>
      <c r="D157" s="170"/>
      <c r="E157" s="170"/>
      <c r="F157" s="170"/>
      <c r="G157" s="170"/>
    </row>
    <row r="158" spans="1:7" x14ac:dyDescent="0.4">
      <c r="A158" s="169" t="s">
        <v>53</v>
      </c>
      <c r="B158" s="169"/>
      <c r="C158" s="169"/>
      <c r="D158" s="169"/>
      <c r="E158" s="169"/>
      <c r="F158" s="169"/>
      <c r="G158" s="169"/>
    </row>
    <row r="159" spans="1:7" x14ac:dyDescent="0.4">
      <c r="A159" s="169" t="s">
        <v>148</v>
      </c>
      <c r="B159" s="169"/>
      <c r="C159" s="169"/>
      <c r="D159" s="169"/>
      <c r="E159" s="169"/>
      <c r="F159" s="169"/>
      <c r="G159" s="169"/>
    </row>
    <row r="160" spans="1:7" x14ac:dyDescent="0.4">
      <c r="A160" s="169" t="s">
        <v>91</v>
      </c>
      <c r="B160" s="169"/>
      <c r="C160" s="169"/>
      <c r="D160" s="169"/>
      <c r="E160" s="169"/>
      <c r="F160" s="169"/>
      <c r="G160" s="169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12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73" t="s">
        <v>20</v>
      </c>
      <c r="B163" s="173">
        <v>2021</v>
      </c>
      <c r="C163" s="173">
        <v>2022</v>
      </c>
      <c r="D163" s="173" t="s">
        <v>29</v>
      </c>
      <c r="E163" s="173"/>
      <c r="F163" s="173" t="s">
        <v>61</v>
      </c>
      <c r="G163" s="173"/>
    </row>
    <row r="164" spans="1:7" ht="17.25" customHeight="1" x14ac:dyDescent="0.4">
      <c r="A164" s="173"/>
      <c r="B164" s="173"/>
      <c r="C164" s="173"/>
      <c r="D164" s="109" t="s">
        <v>22</v>
      </c>
      <c r="E164" s="109" t="s">
        <v>24</v>
      </c>
      <c r="F164" s="109">
        <v>2021</v>
      </c>
      <c r="G164" s="109">
        <v>2022</v>
      </c>
    </row>
    <row r="165" spans="1:7" ht="15.95" customHeight="1" x14ac:dyDescent="0.4">
      <c r="A165" s="56" t="s">
        <v>12</v>
      </c>
      <c r="B165" s="102">
        <v>27573391.900000002</v>
      </c>
      <c r="C165" s="102">
        <v>28741023.009999998</v>
      </c>
      <c r="D165" s="99">
        <f>(C165-B165)</f>
        <v>1167631.1099999957</v>
      </c>
      <c r="E165" s="161">
        <f t="shared" ref="E165:E178" si="16">IFERROR(D165/B165*100,"")</f>
        <v>4.2346299440947472</v>
      </c>
      <c r="F165" s="162">
        <f>IFERROR(B165/$B$178*100,0)</f>
        <v>0.4208586767018882</v>
      </c>
      <c r="G165" s="162">
        <f>IFERROR(C165/$C$178*100,0)</f>
        <v>0.37055628902964005</v>
      </c>
    </row>
    <row r="166" spans="1:7" ht="15.95" customHeight="1" x14ac:dyDescent="0.4">
      <c r="A166" s="56" t="s">
        <v>13</v>
      </c>
      <c r="B166" s="102">
        <v>970547386.34000027</v>
      </c>
      <c r="C166" s="102">
        <v>1203090339.3199997</v>
      </c>
      <c r="D166" s="99">
        <f t="shared" ref="D166:D177" si="17">(C166-B166)</f>
        <v>232542952.97999942</v>
      </c>
      <c r="E166" s="161">
        <f t="shared" si="16"/>
        <v>23.959979311977193</v>
      </c>
      <c r="F166" s="162">
        <f>IFERROR(B166/$B$178*100,0)</f>
        <v>14.813675813729999</v>
      </c>
      <c r="G166" s="162">
        <f>IFERROR(C166/$C$178*100,0)</f>
        <v>15.511371719465791</v>
      </c>
    </row>
    <row r="167" spans="1:7" ht="15.95" customHeight="1" x14ac:dyDescent="0.4">
      <c r="A167" s="58" t="s">
        <v>30</v>
      </c>
      <c r="B167" s="59">
        <f>(B165+B166)</f>
        <v>998120778.24000025</v>
      </c>
      <c r="C167" s="59">
        <f>(C165+C166)</f>
        <v>1231831362.3299997</v>
      </c>
      <c r="D167" s="59">
        <f t="shared" si="17"/>
        <v>233710584.08999944</v>
      </c>
      <c r="E167" s="163">
        <f t="shared" si="16"/>
        <v>23.415060500203637</v>
      </c>
      <c r="F167" s="164">
        <f>(F165+F166)</f>
        <v>15.234534490431887</v>
      </c>
      <c r="G167" s="164">
        <f>(G165+G166)</f>
        <v>15.88192800849543</v>
      </c>
    </row>
    <row r="168" spans="1:7" ht="15.95" customHeight="1" x14ac:dyDescent="0.4">
      <c r="A168" s="56" t="s">
        <v>14</v>
      </c>
      <c r="B168" s="102">
        <v>1677470350.8099999</v>
      </c>
      <c r="C168" s="102">
        <v>1855692901.5899997</v>
      </c>
      <c r="D168" s="99">
        <f t="shared" si="17"/>
        <v>178222550.77999973</v>
      </c>
      <c r="E168" s="161">
        <f t="shared" si="16"/>
        <v>10.624482912257818</v>
      </c>
      <c r="F168" s="162">
        <f t="shared" ref="F168:F176" si="18">IFERROR(B168/$B$178*100,0)</f>
        <v>25.603594748477377</v>
      </c>
      <c r="G168" s="162">
        <f t="shared" ref="G168:G176" si="19">IFERROR(C168/$C$178*100,0)</f>
        <v>23.925337485467445</v>
      </c>
    </row>
    <row r="169" spans="1:7" ht="15.95" customHeight="1" x14ac:dyDescent="0.4">
      <c r="A169" s="56" t="s">
        <v>15</v>
      </c>
      <c r="B169" s="102">
        <v>41204574.829999998</v>
      </c>
      <c r="C169" s="102">
        <v>64776887.609999999</v>
      </c>
      <c r="D169" s="99">
        <f t="shared" si="17"/>
        <v>23572312.780000001</v>
      </c>
      <c r="E169" s="161">
        <f t="shared" si="16"/>
        <v>57.207999056545546</v>
      </c>
      <c r="F169" s="162">
        <f t="shared" si="18"/>
        <v>0.62891438601058458</v>
      </c>
      <c r="G169" s="162">
        <f t="shared" si="19"/>
        <v>0.83516453395900436</v>
      </c>
    </row>
    <row r="170" spans="1:7" ht="15.95" customHeight="1" x14ac:dyDescent="0.4">
      <c r="A170" s="56" t="s">
        <v>27</v>
      </c>
      <c r="B170" s="102">
        <v>1609851525.4000001</v>
      </c>
      <c r="C170" s="102">
        <v>2062022587.9000001</v>
      </c>
      <c r="D170" s="99">
        <f t="shared" si="17"/>
        <v>452171062.5</v>
      </c>
      <c r="E170" s="161">
        <f t="shared" si="16"/>
        <v>28.087749420720581</v>
      </c>
      <c r="F170" s="162">
        <f t="shared" si="18"/>
        <v>24.571513911799876</v>
      </c>
      <c r="G170" s="162">
        <f t="shared" si="19"/>
        <v>26.585533778726788</v>
      </c>
    </row>
    <row r="171" spans="1:7" ht="15.95" customHeight="1" x14ac:dyDescent="0.4">
      <c r="A171" s="56" t="s">
        <v>35</v>
      </c>
      <c r="B171" s="102">
        <v>25017862.969999999</v>
      </c>
      <c r="C171" s="102">
        <v>47162815.960000001</v>
      </c>
      <c r="D171" s="99">
        <f t="shared" si="17"/>
        <v>22144952.990000002</v>
      </c>
      <c r="E171" s="161">
        <f t="shared" si="16"/>
        <v>88.516565210046011</v>
      </c>
      <c r="F171" s="162">
        <f t="shared" si="18"/>
        <v>0.38185308291590225</v>
      </c>
      <c r="G171" s="162">
        <f t="shared" si="19"/>
        <v>0.60806736267685413</v>
      </c>
    </row>
    <row r="172" spans="1:7" ht="15.95" customHeight="1" x14ac:dyDescent="0.4">
      <c r="A172" s="56" t="s">
        <v>16</v>
      </c>
      <c r="B172" s="102">
        <v>101743794.79000002</v>
      </c>
      <c r="C172" s="102">
        <v>146946689.53000003</v>
      </c>
      <c r="D172" s="99">
        <f t="shared" si="17"/>
        <v>45202894.74000001</v>
      </c>
      <c r="E172" s="161">
        <f t="shared" si="16"/>
        <v>44.428158821183281</v>
      </c>
      <c r="F172" s="162">
        <f t="shared" si="18"/>
        <v>1.5529376651679865</v>
      </c>
      <c r="G172" s="162">
        <f t="shared" si="19"/>
        <v>1.8945748708555614</v>
      </c>
    </row>
    <row r="173" spans="1:7" ht="15.95" customHeight="1" x14ac:dyDescent="0.4">
      <c r="A173" s="56" t="s">
        <v>67</v>
      </c>
      <c r="B173" s="102">
        <v>1552784449.03</v>
      </c>
      <c r="C173" s="102">
        <v>1744544533.6500001</v>
      </c>
      <c r="D173" s="99">
        <f t="shared" si="17"/>
        <v>191760084.62000012</v>
      </c>
      <c r="E173" s="161">
        <f t="shared" si="16"/>
        <v>12.34943360875295</v>
      </c>
      <c r="F173" s="162">
        <f t="shared" si="18"/>
        <v>23.700486715311808</v>
      </c>
      <c r="G173" s="162">
        <f t="shared" si="19"/>
        <v>22.492308231734302</v>
      </c>
    </row>
    <row r="174" spans="1:7" ht="15.95" customHeight="1" x14ac:dyDescent="0.4">
      <c r="A174" s="56" t="s">
        <v>34</v>
      </c>
      <c r="B174" s="102">
        <v>51122993.240000002</v>
      </c>
      <c r="C174" s="102">
        <v>22444431.260000002</v>
      </c>
      <c r="D174" s="99">
        <f t="shared" si="17"/>
        <v>-28678561.98</v>
      </c>
      <c r="E174" s="161">
        <f t="shared" si="16"/>
        <v>-56.097188686442415</v>
      </c>
      <c r="F174" s="162">
        <f t="shared" si="18"/>
        <v>0.7803013630697343</v>
      </c>
      <c r="G174" s="162">
        <f t="shared" si="19"/>
        <v>0.28937470855483127</v>
      </c>
    </row>
    <row r="175" spans="1:7" ht="15.95" customHeight="1" x14ac:dyDescent="0.4">
      <c r="A175" s="56" t="s">
        <v>17</v>
      </c>
      <c r="B175" s="102">
        <v>132272290.40000001</v>
      </c>
      <c r="C175" s="102">
        <v>181251618.34</v>
      </c>
      <c r="D175" s="99">
        <f t="shared" si="17"/>
        <v>48979327.939999998</v>
      </c>
      <c r="E175" s="161">
        <f t="shared" si="16"/>
        <v>37.029167478602908</v>
      </c>
      <c r="F175" s="162">
        <f t="shared" si="18"/>
        <v>2.0189007324148562</v>
      </c>
      <c r="G175" s="162">
        <f t="shared" si="19"/>
        <v>2.3368662642703564</v>
      </c>
    </row>
    <row r="176" spans="1:7" ht="15.95" customHeight="1" x14ac:dyDescent="0.4">
      <c r="A176" s="56" t="s">
        <v>18</v>
      </c>
      <c r="B176" s="102">
        <v>362109949.53000003</v>
      </c>
      <c r="C176" s="102">
        <v>399508932.95999998</v>
      </c>
      <c r="D176" s="99">
        <f t="shared" si="17"/>
        <v>37398983.429999948</v>
      </c>
      <c r="E176" s="161">
        <f t="shared" si="16"/>
        <v>10.328073967186455</v>
      </c>
      <c r="F176" s="162">
        <f t="shared" si="18"/>
        <v>5.526962904399995</v>
      </c>
      <c r="G176" s="162">
        <f t="shared" si="19"/>
        <v>5.1508447552594214</v>
      </c>
    </row>
    <row r="177" spans="1:7" ht="15.95" customHeight="1" x14ac:dyDescent="0.4">
      <c r="A177" s="58" t="s">
        <v>31</v>
      </c>
      <c r="B177" s="59">
        <f>SUM(B168:B176)</f>
        <v>5553577790.999999</v>
      </c>
      <c r="C177" s="59">
        <f>SUM(C168:C176)</f>
        <v>6524351398.8000002</v>
      </c>
      <c r="D177" s="59">
        <f t="shared" si="17"/>
        <v>970773607.80000114</v>
      </c>
      <c r="E177" s="135">
        <f t="shared" si="16"/>
        <v>17.480147831425256</v>
      </c>
      <c r="F177" s="153">
        <f>SUM(F168:F176)</f>
        <v>84.765465509568116</v>
      </c>
      <c r="G177" s="153">
        <f>SUM(G168:G176)</f>
        <v>84.118071991504578</v>
      </c>
    </row>
    <row r="178" spans="1:7" ht="18" customHeight="1" x14ac:dyDescent="0.4">
      <c r="A178" s="53" t="s">
        <v>19</v>
      </c>
      <c r="B178" s="61">
        <f>(B167+B177)</f>
        <v>6551698569.2399998</v>
      </c>
      <c r="C178" s="61">
        <f>(C167+C177)</f>
        <v>7756182761.1300001</v>
      </c>
      <c r="D178" s="61">
        <f>(C178-B178)</f>
        <v>1204484191.8900003</v>
      </c>
      <c r="E178" s="134">
        <f t="shared" si="16"/>
        <v>18.384304148927306</v>
      </c>
      <c r="F178" s="154">
        <f>(F167+F177)</f>
        <v>100</v>
      </c>
      <c r="G178" s="154">
        <f>(G167+G177)</f>
        <v>100.00000000000001</v>
      </c>
    </row>
    <row r="179" spans="1:7" x14ac:dyDescent="0.4">
      <c r="A179" s="70" t="s">
        <v>172</v>
      </c>
    </row>
    <row r="196" spans="1:8" ht="20" x14ac:dyDescent="0.6">
      <c r="A196" s="170" t="s">
        <v>42</v>
      </c>
      <c r="B196" s="170"/>
      <c r="C196" s="170"/>
      <c r="D196" s="170"/>
      <c r="E196" s="170"/>
      <c r="F196" s="170"/>
      <c r="G196" s="170"/>
    </row>
    <row r="197" spans="1:8" x14ac:dyDescent="0.4">
      <c r="A197" s="169" t="s">
        <v>53</v>
      </c>
      <c r="B197" s="169"/>
      <c r="C197" s="169"/>
      <c r="D197" s="169"/>
      <c r="E197" s="169"/>
      <c r="F197" s="169"/>
      <c r="G197" s="169"/>
    </row>
    <row r="198" spans="1:8" x14ac:dyDescent="0.4">
      <c r="A198" s="169" t="s">
        <v>149</v>
      </c>
      <c r="B198" s="169"/>
      <c r="C198" s="169"/>
      <c r="D198" s="169"/>
      <c r="E198" s="169"/>
      <c r="F198" s="169"/>
      <c r="G198" s="169"/>
    </row>
    <row r="199" spans="1:8" x14ac:dyDescent="0.4">
      <c r="A199" s="169" t="s">
        <v>91</v>
      </c>
      <c r="B199" s="169"/>
      <c r="C199" s="169"/>
      <c r="D199" s="169"/>
      <c r="E199" s="169"/>
      <c r="F199" s="169"/>
      <c r="G199" s="169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12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73" t="s">
        <v>20</v>
      </c>
      <c r="B202" s="173">
        <v>2021</v>
      </c>
      <c r="C202" s="173">
        <v>2022</v>
      </c>
      <c r="D202" s="173" t="s">
        <v>29</v>
      </c>
      <c r="E202" s="173"/>
      <c r="F202" s="173" t="s">
        <v>61</v>
      </c>
      <c r="G202" s="173"/>
    </row>
    <row r="203" spans="1:8" ht="19.5" customHeight="1" x14ac:dyDescent="0.4">
      <c r="A203" s="173"/>
      <c r="B203" s="173"/>
      <c r="C203" s="173"/>
      <c r="D203" s="109" t="s">
        <v>22</v>
      </c>
      <c r="E203" s="109" t="s">
        <v>24</v>
      </c>
      <c r="F203" s="109">
        <v>2021</v>
      </c>
      <c r="G203" s="109">
        <v>2022</v>
      </c>
      <c r="H203" s="27"/>
    </row>
    <row r="204" spans="1:8" ht="15.95" customHeight="1" x14ac:dyDescent="0.4">
      <c r="A204" s="56" t="s">
        <v>12</v>
      </c>
      <c r="B204" s="102">
        <v>25339612.849999998</v>
      </c>
      <c r="C204" s="102">
        <v>34109230.690000005</v>
      </c>
      <c r="D204" s="102">
        <f>(C204-B204)</f>
        <v>8769617.8400000073</v>
      </c>
      <c r="E204" s="161">
        <f t="shared" ref="E204:E217" si="20">IFERROR(D204/B204*100,"")</f>
        <v>34.60833396276616</v>
      </c>
      <c r="F204" s="162">
        <f>IFERROR(B204/$B$217*100,0)</f>
        <v>0.38408018146725015</v>
      </c>
      <c r="G204" s="162">
        <f>IFERROR(C204/$C$217*100,0)</f>
        <v>0.46008255599717124</v>
      </c>
      <c r="H204" s="7"/>
    </row>
    <row r="205" spans="1:8" ht="15.95" customHeight="1" x14ac:dyDescent="0.4">
      <c r="A205" s="56" t="s">
        <v>13</v>
      </c>
      <c r="B205" s="102">
        <v>1049486407.8699998</v>
      </c>
      <c r="C205" s="102">
        <v>1234530317.47</v>
      </c>
      <c r="D205" s="102">
        <f t="shared" ref="D205:D216" si="21">(C205-B205)</f>
        <v>185043909.60000026</v>
      </c>
      <c r="E205" s="161">
        <f t="shared" si="20"/>
        <v>17.631853848927761</v>
      </c>
      <c r="F205" s="162">
        <f>IFERROR(B205/$B$217*100,0)</f>
        <v>15.907383130445973</v>
      </c>
      <c r="G205" s="162">
        <f>IFERROR(C205/$C$217*100,0)</f>
        <v>16.651969347526695</v>
      </c>
      <c r="H205" s="7"/>
    </row>
    <row r="206" spans="1:8" ht="15.95" customHeight="1" x14ac:dyDescent="0.4">
      <c r="A206" s="58" t="s">
        <v>30</v>
      </c>
      <c r="B206" s="59">
        <f>(B204+B205)</f>
        <v>1074826020.7199998</v>
      </c>
      <c r="C206" s="59">
        <f>(C204+C205)</f>
        <v>1268639548.1600001</v>
      </c>
      <c r="D206" s="59">
        <f t="shared" si="21"/>
        <v>193813527.4400003</v>
      </c>
      <c r="E206" s="163">
        <f t="shared" si="20"/>
        <v>18.032083677148915</v>
      </c>
      <c r="F206" s="164">
        <f>(F204+F205)</f>
        <v>16.291463311913223</v>
      </c>
      <c r="G206" s="164">
        <f>(G204+G205)</f>
        <v>17.112051903523867</v>
      </c>
      <c r="H206" s="2"/>
    </row>
    <row r="207" spans="1:8" ht="15.95" customHeight="1" x14ac:dyDescent="0.4">
      <c r="A207" s="56" t="s">
        <v>14</v>
      </c>
      <c r="B207" s="102">
        <v>1609493729.5799999</v>
      </c>
      <c r="C207" s="102">
        <v>1929333959.6600003</v>
      </c>
      <c r="D207" s="102">
        <f t="shared" si="21"/>
        <v>319840230.0800004</v>
      </c>
      <c r="E207" s="161">
        <f t="shared" si="20"/>
        <v>19.872101655435664</v>
      </c>
      <c r="F207" s="162">
        <f t="shared" ref="F207:F215" si="22">IFERROR(B207/$B$217*100,0)</f>
        <v>24.395583602118357</v>
      </c>
      <c r="G207" s="162">
        <f t="shared" ref="G207:G215" si="23">IFERROR(C207/$C$217*100,0)</f>
        <v>26.023832305099582</v>
      </c>
      <c r="H207" s="7"/>
    </row>
    <row r="208" spans="1:8" ht="15.95" customHeight="1" x14ac:dyDescent="0.4">
      <c r="A208" s="56" t="s">
        <v>15</v>
      </c>
      <c r="B208" s="102">
        <v>46527408.369999997</v>
      </c>
      <c r="C208" s="102">
        <v>56156052.509999998</v>
      </c>
      <c r="D208" s="102">
        <f t="shared" si="21"/>
        <v>9628644.1400000006</v>
      </c>
      <c r="E208" s="161">
        <f t="shared" si="20"/>
        <v>20.694563650375958</v>
      </c>
      <c r="F208" s="162">
        <f t="shared" si="22"/>
        <v>0.70523001103982741</v>
      </c>
      <c r="G208" s="162">
        <f t="shared" si="23"/>
        <v>0.7574612399888212</v>
      </c>
      <c r="H208" s="7"/>
    </row>
    <row r="209" spans="1:8" ht="15.95" customHeight="1" x14ac:dyDescent="0.4">
      <c r="A209" s="56" t="s">
        <v>27</v>
      </c>
      <c r="B209" s="102">
        <v>1796825722.0499997</v>
      </c>
      <c r="C209" s="102">
        <v>1639136354.9800003</v>
      </c>
      <c r="D209" s="102">
        <f t="shared" si="21"/>
        <v>-157689367.06999946</v>
      </c>
      <c r="E209" s="161">
        <f t="shared" si="20"/>
        <v>-8.7759967555502012</v>
      </c>
      <c r="F209" s="162">
        <f t="shared" si="22"/>
        <v>27.235031311458517</v>
      </c>
      <c r="G209" s="162">
        <f t="shared" si="23"/>
        <v>22.109500231213953</v>
      </c>
      <c r="H209" s="7"/>
    </row>
    <row r="210" spans="1:8" ht="15.95" customHeight="1" x14ac:dyDescent="0.4">
      <c r="A210" s="56" t="s">
        <v>35</v>
      </c>
      <c r="B210" s="102">
        <v>39216022.200000003</v>
      </c>
      <c r="C210" s="102">
        <v>50705470.919999994</v>
      </c>
      <c r="D210" s="102">
        <f t="shared" si="21"/>
        <v>11489448.719999991</v>
      </c>
      <c r="E210" s="161">
        <f t="shared" si="20"/>
        <v>29.29784326774476</v>
      </c>
      <c r="F210" s="162">
        <f t="shared" si="22"/>
        <v>0.59440911793566387</v>
      </c>
      <c r="G210" s="162">
        <f t="shared" si="23"/>
        <v>0.68394103859848243</v>
      </c>
      <c r="H210" s="7"/>
    </row>
    <row r="211" spans="1:8" ht="15.95" customHeight="1" x14ac:dyDescent="0.4">
      <c r="A211" s="56" t="s">
        <v>16</v>
      </c>
      <c r="B211" s="102">
        <v>74776036.469999999</v>
      </c>
      <c r="C211" s="102">
        <v>111399690.99000001</v>
      </c>
      <c r="D211" s="102">
        <f t="shared" si="21"/>
        <v>36623654.520000011</v>
      </c>
      <c r="E211" s="161">
        <f t="shared" si="20"/>
        <v>48.977795894134282</v>
      </c>
      <c r="F211" s="162">
        <f t="shared" si="22"/>
        <v>1.1334030171182869</v>
      </c>
      <c r="G211" s="162">
        <f t="shared" si="23"/>
        <v>1.5026153780419444</v>
      </c>
      <c r="H211" s="7"/>
    </row>
    <row r="212" spans="1:8" ht="15.95" customHeight="1" x14ac:dyDescent="0.4">
      <c r="A212" s="56" t="s">
        <v>67</v>
      </c>
      <c r="B212" s="102">
        <v>1470116216.0600004</v>
      </c>
      <c r="C212" s="102">
        <v>1752161573.2700002</v>
      </c>
      <c r="D212" s="102">
        <f t="shared" si="21"/>
        <v>282045357.2099998</v>
      </c>
      <c r="E212" s="161">
        <f t="shared" si="20"/>
        <v>19.185242236555847</v>
      </c>
      <c r="F212" s="162">
        <f t="shared" si="22"/>
        <v>22.282996444528241</v>
      </c>
      <c r="G212" s="162">
        <f t="shared" si="23"/>
        <v>23.634041543670079</v>
      </c>
      <c r="H212" s="7"/>
    </row>
    <row r="213" spans="1:8" ht="15.95" customHeight="1" x14ac:dyDescent="0.4">
      <c r="A213" s="56" t="s">
        <v>34</v>
      </c>
      <c r="B213" s="102">
        <v>33376986.140000001</v>
      </c>
      <c r="C213" s="102">
        <v>49549222.75</v>
      </c>
      <c r="D213" s="102">
        <f t="shared" si="21"/>
        <v>16172236.609999999</v>
      </c>
      <c r="E213" s="161">
        <f t="shared" si="20"/>
        <v>48.453256211227227</v>
      </c>
      <c r="F213" s="162">
        <f t="shared" si="22"/>
        <v>0.50590508108260601</v>
      </c>
      <c r="G213" s="162">
        <f t="shared" si="23"/>
        <v>0.66834497845114504</v>
      </c>
      <c r="H213" s="7"/>
    </row>
    <row r="214" spans="1:8" ht="15.95" customHeight="1" x14ac:dyDescent="0.4">
      <c r="A214" s="56" t="s">
        <v>17</v>
      </c>
      <c r="B214" s="102">
        <v>118511158.99000002</v>
      </c>
      <c r="C214" s="102">
        <v>123091796.67999999</v>
      </c>
      <c r="D214" s="102">
        <f t="shared" si="21"/>
        <v>4580637.6899999678</v>
      </c>
      <c r="E214" s="161">
        <f t="shared" si="20"/>
        <v>3.8651530615665335</v>
      </c>
      <c r="F214" s="162">
        <f t="shared" si="22"/>
        <v>1.796309506393005</v>
      </c>
      <c r="G214" s="162">
        <f t="shared" si="23"/>
        <v>1.6603244134562596</v>
      </c>
      <c r="H214" s="7"/>
    </row>
    <row r="215" spans="1:8" ht="15.95" customHeight="1" x14ac:dyDescent="0.4">
      <c r="A215" s="56" t="s">
        <v>18</v>
      </c>
      <c r="B215" s="102">
        <v>333810619.68000001</v>
      </c>
      <c r="C215" s="102">
        <v>433545943.08999997</v>
      </c>
      <c r="D215" s="102">
        <f t="shared" si="21"/>
        <v>99735323.409999967</v>
      </c>
      <c r="E215" s="161">
        <f t="shared" si="20"/>
        <v>29.877816201776021</v>
      </c>
      <c r="F215" s="162">
        <f t="shared" si="22"/>
        <v>5.0596685964122621</v>
      </c>
      <c r="G215" s="162">
        <f t="shared" si="23"/>
        <v>5.8478869679558665</v>
      </c>
      <c r="H215" s="7"/>
    </row>
    <row r="216" spans="1:8" ht="15.95" customHeight="1" x14ac:dyDescent="0.4">
      <c r="A216" s="58" t="s">
        <v>31</v>
      </c>
      <c r="B216" s="59">
        <f>SUM(B207:B215)</f>
        <v>5522653899.54</v>
      </c>
      <c r="C216" s="59">
        <f>SUM(C207:C215)</f>
        <v>6145080064.8500013</v>
      </c>
      <c r="D216" s="59">
        <f t="shared" si="21"/>
        <v>622426165.31000137</v>
      </c>
      <c r="E216" s="135">
        <f t="shared" si="20"/>
        <v>11.270417749007326</v>
      </c>
      <c r="F216" s="153">
        <f>SUM(F207:F215)</f>
        <v>83.708536688086767</v>
      </c>
      <c r="G216" s="153">
        <f>SUM(G207:G215)</f>
        <v>82.887948096476151</v>
      </c>
      <c r="H216" s="7"/>
    </row>
    <row r="217" spans="1:8" ht="18" customHeight="1" x14ac:dyDescent="0.4">
      <c r="A217" s="53" t="s">
        <v>19</v>
      </c>
      <c r="B217" s="61">
        <f>(B206+B216)</f>
        <v>6597479920.2600002</v>
      </c>
      <c r="C217" s="61">
        <f>(C206+C216)</f>
        <v>7413719613.0100012</v>
      </c>
      <c r="D217" s="61">
        <f>(C217-B217)</f>
        <v>816239692.75000095</v>
      </c>
      <c r="E217" s="134">
        <f t="shared" si="20"/>
        <v>12.371992072964638</v>
      </c>
      <c r="F217" s="154">
        <f>(F206+F216)</f>
        <v>99.999999999999986</v>
      </c>
      <c r="G217" s="154">
        <f>(G206+G216)</f>
        <v>100.00000000000001</v>
      </c>
    </row>
    <row r="218" spans="1:8" x14ac:dyDescent="0.4">
      <c r="A218" s="70" t="s">
        <v>172</v>
      </c>
    </row>
    <row r="234" spans="1:7" ht="20" x14ac:dyDescent="0.6">
      <c r="A234" s="170" t="s">
        <v>42</v>
      </c>
      <c r="B234" s="170"/>
      <c r="C234" s="170"/>
      <c r="D234" s="170"/>
      <c r="E234" s="170"/>
      <c r="F234" s="170"/>
      <c r="G234" s="170"/>
    </row>
    <row r="235" spans="1:7" x14ac:dyDescent="0.4">
      <c r="A235" s="169" t="s">
        <v>53</v>
      </c>
      <c r="B235" s="169"/>
      <c r="C235" s="169"/>
      <c r="D235" s="169"/>
      <c r="E235" s="169"/>
      <c r="F235" s="169"/>
      <c r="G235" s="169"/>
    </row>
    <row r="236" spans="1:7" x14ac:dyDescent="0.4">
      <c r="A236" s="169" t="s">
        <v>150</v>
      </c>
      <c r="B236" s="169"/>
      <c r="C236" s="169"/>
      <c r="D236" s="169"/>
      <c r="E236" s="169"/>
      <c r="F236" s="169"/>
      <c r="G236" s="169"/>
    </row>
    <row r="237" spans="1:7" x14ac:dyDescent="0.4">
      <c r="A237" s="169" t="s">
        <v>91</v>
      </c>
      <c r="B237" s="169"/>
      <c r="C237" s="169"/>
      <c r="D237" s="169"/>
      <c r="E237" s="169"/>
      <c r="F237" s="169"/>
      <c r="G237" s="169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12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73" t="s">
        <v>20</v>
      </c>
      <c r="B240" s="173">
        <v>2021</v>
      </c>
      <c r="C240" s="173">
        <v>2022</v>
      </c>
      <c r="D240" s="173" t="s">
        <v>29</v>
      </c>
      <c r="E240" s="173"/>
      <c r="F240" s="173" t="s">
        <v>61</v>
      </c>
      <c r="G240" s="173"/>
    </row>
    <row r="241" spans="1:7" ht="19.5" customHeight="1" x14ac:dyDescent="0.4">
      <c r="A241" s="173"/>
      <c r="B241" s="173"/>
      <c r="C241" s="173"/>
      <c r="D241" s="109" t="s">
        <v>22</v>
      </c>
      <c r="E241" s="109" t="s">
        <v>24</v>
      </c>
      <c r="F241" s="109">
        <v>2021</v>
      </c>
      <c r="G241" s="109">
        <v>2022</v>
      </c>
    </row>
    <row r="242" spans="1:7" ht="15.95" customHeight="1" x14ac:dyDescent="0.4">
      <c r="A242" s="56" t="s">
        <v>12</v>
      </c>
      <c r="B242" s="102">
        <v>0</v>
      </c>
      <c r="C242" s="102">
        <v>0</v>
      </c>
      <c r="D242" s="48">
        <f>(C242-B242)</f>
        <v>0</v>
      </c>
      <c r="E242" s="161" t="str">
        <f t="shared" ref="E242:E255" si="24">IFERROR(D242/B242*100,"")</f>
        <v/>
      </c>
      <c r="F242" s="162">
        <f>IFERROR(B242/$B$255*100,0)</f>
        <v>0</v>
      </c>
      <c r="G242" s="162">
        <f>IFERROR(C242/$C$255*100,0)</f>
        <v>0</v>
      </c>
    </row>
    <row r="243" spans="1:7" ht="15.95" customHeight="1" x14ac:dyDescent="0.4">
      <c r="A243" s="56" t="s">
        <v>13</v>
      </c>
      <c r="B243" s="102">
        <v>0</v>
      </c>
      <c r="C243" s="102">
        <v>0</v>
      </c>
      <c r="D243" s="48">
        <f t="shared" ref="D243:D254" si="25">(C243-B243)</f>
        <v>0</v>
      </c>
      <c r="E243" s="161" t="str">
        <f t="shared" si="24"/>
        <v/>
      </c>
      <c r="F243" s="162">
        <f>IFERROR(B243/$B$255*100,0)</f>
        <v>0</v>
      </c>
      <c r="G243" s="162">
        <f>IFERROR(C243/$C$255*100,0)</f>
        <v>0</v>
      </c>
    </row>
    <row r="244" spans="1:7" ht="15.95" customHeight="1" x14ac:dyDescent="0.4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3" t="str">
        <f t="shared" si="24"/>
        <v/>
      </c>
      <c r="F244" s="164">
        <f>(F242+F243)</f>
        <v>0</v>
      </c>
      <c r="G244" s="164">
        <f>(G242+G243)</f>
        <v>0</v>
      </c>
    </row>
    <row r="245" spans="1:7" ht="15.95" customHeight="1" x14ac:dyDescent="0.4">
      <c r="A245" s="56" t="s">
        <v>14</v>
      </c>
      <c r="B245" s="102">
        <v>0</v>
      </c>
      <c r="C245" s="102">
        <v>0</v>
      </c>
      <c r="D245" s="48">
        <f t="shared" si="25"/>
        <v>0</v>
      </c>
      <c r="E245" s="161" t="str">
        <f t="shared" si="24"/>
        <v/>
      </c>
      <c r="F245" s="162">
        <f t="shared" ref="F245:F253" si="26">IFERROR(B245/$B$255*100,0)</f>
        <v>0</v>
      </c>
      <c r="G245" s="162">
        <f t="shared" ref="G245:G253" si="27">IFERROR(C245/$C$255*100,0)</f>
        <v>0</v>
      </c>
    </row>
    <row r="246" spans="1:7" ht="15.95" customHeight="1" x14ac:dyDescent="0.4">
      <c r="A246" s="56" t="s">
        <v>15</v>
      </c>
      <c r="B246" s="102">
        <v>0</v>
      </c>
      <c r="C246" s="102">
        <v>0</v>
      </c>
      <c r="D246" s="48">
        <f t="shared" si="25"/>
        <v>0</v>
      </c>
      <c r="E246" s="161" t="str">
        <f t="shared" si="24"/>
        <v/>
      </c>
      <c r="F246" s="162">
        <f t="shared" si="26"/>
        <v>0</v>
      </c>
      <c r="G246" s="162">
        <f t="shared" si="27"/>
        <v>0</v>
      </c>
    </row>
    <row r="247" spans="1:7" ht="15.95" customHeight="1" x14ac:dyDescent="0.4">
      <c r="A247" s="56" t="s">
        <v>27</v>
      </c>
      <c r="B247" s="102">
        <v>0</v>
      </c>
      <c r="C247" s="102">
        <v>0</v>
      </c>
      <c r="D247" s="48">
        <f t="shared" si="25"/>
        <v>0</v>
      </c>
      <c r="E247" s="161" t="str">
        <f t="shared" si="24"/>
        <v/>
      </c>
      <c r="F247" s="162">
        <f t="shared" si="26"/>
        <v>0</v>
      </c>
      <c r="G247" s="162">
        <f t="shared" si="27"/>
        <v>0</v>
      </c>
    </row>
    <row r="248" spans="1:7" ht="15.95" customHeight="1" x14ac:dyDescent="0.4">
      <c r="A248" s="56" t="s">
        <v>35</v>
      </c>
      <c r="B248" s="102">
        <v>0</v>
      </c>
      <c r="C248" s="102">
        <v>0</v>
      </c>
      <c r="D248" s="48">
        <f t="shared" si="25"/>
        <v>0</v>
      </c>
      <c r="E248" s="161" t="str">
        <f t="shared" si="24"/>
        <v/>
      </c>
      <c r="F248" s="162">
        <f t="shared" si="26"/>
        <v>0</v>
      </c>
      <c r="G248" s="162">
        <f t="shared" si="27"/>
        <v>0</v>
      </c>
    </row>
    <row r="249" spans="1:7" ht="15.95" customHeight="1" x14ac:dyDescent="0.4">
      <c r="A249" s="56" t="s">
        <v>16</v>
      </c>
      <c r="B249" s="102">
        <v>0</v>
      </c>
      <c r="C249" s="102">
        <v>0</v>
      </c>
      <c r="D249" s="48">
        <f t="shared" si="25"/>
        <v>0</v>
      </c>
      <c r="E249" s="161" t="str">
        <f t="shared" si="24"/>
        <v/>
      </c>
      <c r="F249" s="162">
        <f t="shared" si="26"/>
        <v>0</v>
      </c>
      <c r="G249" s="162">
        <f t="shared" si="27"/>
        <v>0</v>
      </c>
    </row>
    <row r="250" spans="1:7" ht="15.95" customHeight="1" x14ac:dyDescent="0.4">
      <c r="A250" s="56" t="s">
        <v>67</v>
      </c>
      <c r="B250" s="102">
        <v>0</v>
      </c>
      <c r="C250" s="102">
        <v>0</v>
      </c>
      <c r="D250" s="48">
        <f t="shared" si="25"/>
        <v>0</v>
      </c>
      <c r="E250" s="161" t="str">
        <f t="shared" si="24"/>
        <v/>
      </c>
      <c r="F250" s="162">
        <f t="shared" si="26"/>
        <v>0</v>
      </c>
      <c r="G250" s="162">
        <f t="shared" si="27"/>
        <v>0</v>
      </c>
    </row>
    <row r="251" spans="1:7" ht="15.95" customHeight="1" x14ac:dyDescent="0.4">
      <c r="A251" s="56" t="s">
        <v>34</v>
      </c>
      <c r="B251" s="102">
        <v>0</v>
      </c>
      <c r="C251" s="102">
        <v>0</v>
      </c>
      <c r="D251" s="48">
        <f t="shared" si="25"/>
        <v>0</v>
      </c>
      <c r="E251" s="161" t="str">
        <f t="shared" si="24"/>
        <v/>
      </c>
      <c r="F251" s="162">
        <f t="shared" si="26"/>
        <v>0</v>
      </c>
      <c r="G251" s="162">
        <f t="shared" si="27"/>
        <v>0</v>
      </c>
    </row>
    <row r="252" spans="1:7" ht="15.95" customHeight="1" x14ac:dyDescent="0.4">
      <c r="A252" s="56" t="s">
        <v>17</v>
      </c>
      <c r="B252" s="102">
        <v>0</v>
      </c>
      <c r="C252" s="102">
        <v>0</v>
      </c>
      <c r="D252" s="48">
        <f t="shared" si="25"/>
        <v>0</v>
      </c>
      <c r="E252" s="161" t="str">
        <f t="shared" si="24"/>
        <v/>
      </c>
      <c r="F252" s="162">
        <f t="shared" si="26"/>
        <v>0</v>
      </c>
      <c r="G252" s="162">
        <f t="shared" si="27"/>
        <v>0</v>
      </c>
    </row>
    <row r="253" spans="1:7" ht="15.95" customHeight="1" x14ac:dyDescent="0.4">
      <c r="A253" s="56" t="s">
        <v>18</v>
      </c>
      <c r="B253" s="102">
        <v>0</v>
      </c>
      <c r="C253" s="102">
        <v>0</v>
      </c>
      <c r="D253" s="48">
        <f t="shared" si="25"/>
        <v>0</v>
      </c>
      <c r="E253" s="161" t="str">
        <f t="shared" si="24"/>
        <v/>
      </c>
      <c r="F253" s="162">
        <f t="shared" si="26"/>
        <v>0</v>
      </c>
      <c r="G253" s="162">
        <f t="shared" si="27"/>
        <v>0</v>
      </c>
    </row>
    <row r="254" spans="1:7" ht="15.95" customHeight="1" x14ac:dyDescent="0.4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5" t="str">
        <f t="shared" si="24"/>
        <v/>
      </c>
      <c r="F254" s="153">
        <f>SUM(F245:F253)</f>
        <v>0</v>
      </c>
      <c r="G254" s="153">
        <f>SUM(G245:G253)</f>
        <v>0</v>
      </c>
    </row>
    <row r="255" spans="1:7" ht="19.5" customHeight="1" x14ac:dyDescent="0.4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4" t="str">
        <f t="shared" si="24"/>
        <v/>
      </c>
      <c r="F255" s="154">
        <f>(F244+F254)</f>
        <v>0</v>
      </c>
      <c r="G255" s="154">
        <f>(G244+G254)</f>
        <v>0</v>
      </c>
    </row>
    <row r="256" spans="1:7" x14ac:dyDescent="0.4">
      <c r="A256" s="70" t="s">
        <v>172</v>
      </c>
    </row>
    <row r="272" spans="1:7" ht="20" x14ac:dyDescent="0.6">
      <c r="A272" s="170" t="s">
        <v>42</v>
      </c>
      <c r="B272" s="170"/>
      <c r="C272" s="170"/>
      <c r="D272" s="170"/>
      <c r="E272" s="170"/>
      <c r="F272" s="170"/>
      <c r="G272" s="170"/>
    </row>
    <row r="273" spans="1:7" x14ac:dyDescent="0.4">
      <c r="A273" s="169" t="s">
        <v>53</v>
      </c>
      <c r="B273" s="169"/>
      <c r="C273" s="169"/>
      <c r="D273" s="169"/>
      <c r="E273" s="169"/>
      <c r="F273" s="169"/>
      <c r="G273" s="169"/>
    </row>
    <row r="274" spans="1:7" x14ac:dyDescent="0.4">
      <c r="A274" s="169" t="s">
        <v>151</v>
      </c>
      <c r="B274" s="169"/>
      <c r="C274" s="169"/>
      <c r="D274" s="169"/>
      <c r="E274" s="169"/>
      <c r="F274" s="169"/>
      <c r="G274" s="169"/>
    </row>
    <row r="275" spans="1:7" x14ac:dyDescent="0.4">
      <c r="A275" s="169" t="s">
        <v>91</v>
      </c>
      <c r="B275" s="169"/>
      <c r="C275" s="169"/>
      <c r="D275" s="169"/>
      <c r="E275" s="169"/>
      <c r="F275" s="169"/>
      <c r="G275" s="169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12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73" t="s">
        <v>20</v>
      </c>
      <c r="B278" s="173">
        <v>2021</v>
      </c>
      <c r="C278" s="173">
        <v>2022</v>
      </c>
      <c r="D278" s="173" t="s">
        <v>29</v>
      </c>
      <c r="E278" s="173"/>
      <c r="F278" s="173" t="s">
        <v>61</v>
      </c>
      <c r="G278" s="173"/>
    </row>
    <row r="279" spans="1:7" ht="18.75" customHeight="1" x14ac:dyDescent="0.4">
      <c r="A279" s="173"/>
      <c r="B279" s="173"/>
      <c r="C279" s="173"/>
      <c r="D279" s="109" t="s">
        <v>22</v>
      </c>
      <c r="E279" s="109" t="s">
        <v>24</v>
      </c>
      <c r="F279" s="109">
        <v>2021</v>
      </c>
      <c r="G279" s="109">
        <v>2022</v>
      </c>
    </row>
    <row r="280" spans="1:7" ht="15.95" customHeight="1" x14ac:dyDescent="0.4">
      <c r="A280" s="56" t="s">
        <v>12</v>
      </c>
      <c r="B280" s="102">
        <v>0</v>
      </c>
      <c r="C280" s="102">
        <v>0</v>
      </c>
      <c r="D280" s="102">
        <f>(C280-B280)</f>
        <v>0</v>
      </c>
      <c r="E280" s="161" t="str">
        <f t="shared" ref="E280:E293" si="28">IFERROR(D280/B280*100,"")</f>
        <v/>
      </c>
      <c r="F280" s="162">
        <f>IFERROR(B280/$B$293*100,0)</f>
        <v>0</v>
      </c>
      <c r="G280" s="162">
        <f>IFERROR(C280/$C$293*100,0)</f>
        <v>0</v>
      </c>
    </row>
    <row r="281" spans="1:7" ht="15.95" customHeight="1" x14ac:dyDescent="0.4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1" t="str">
        <f t="shared" si="28"/>
        <v/>
      </c>
      <c r="F281" s="162">
        <f>IFERROR(B281/$B$293*100,0)</f>
        <v>0</v>
      </c>
      <c r="G281" s="162">
        <f>IFERROR(C281/$C$293*100,0)</f>
        <v>0</v>
      </c>
    </row>
    <row r="282" spans="1:7" ht="15.95" customHeight="1" x14ac:dyDescent="0.4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3" t="str">
        <f t="shared" si="28"/>
        <v/>
      </c>
      <c r="F282" s="164">
        <f>(F280+F281)</f>
        <v>0</v>
      </c>
      <c r="G282" s="164">
        <f>(G280+G281)</f>
        <v>0</v>
      </c>
    </row>
    <row r="283" spans="1:7" ht="15.95" customHeight="1" x14ac:dyDescent="0.4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1" t="str">
        <f t="shared" si="28"/>
        <v/>
      </c>
      <c r="F283" s="162">
        <f t="shared" ref="F283:F291" si="30">IFERROR(B283/$B$293*100,0)</f>
        <v>0</v>
      </c>
      <c r="G283" s="162">
        <f t="shared" ref="G283:G291" si="31">IFERROR(C283/$C$293*100,0)</f>
        <v>0</v>
      </c>
    </row>
    <row r="284" spans="1:7" ht="15.95" customHeight="1" x14ac:dyDescent="0.4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1" t="str">
        <f t="shared" si="28"/>
        <v/>
      </c>
      <c r="F284" s="162">
        <f t="shared" si="30"/>
        <v>0</v>
      </c>
      <c r="G284" s="162">
        <f t="shared" si="31"/>
        <v>0</v>
      </c>
    </row>
    <row r="285" spans="1:7" ht="15.95" customHeight="1" x14ac:dyDescent="0.4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1" t="str">
        <f t="shared" si="28"/>
        <v/>
      </c>
      <c r="F285" s="162">
        <f t="shared" si="30"/>
        <v>0</v>
      </c>
      <c r="G285" s="162">
        <f t="shared" si="31"/>
        <v>0</v>
      </c>
    </row>
    <row r="286" spans="1:7" ht="15.95" customHeight="1" x14ac:dyDescent="0.4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1" t="str">
        <f t="shared" si="28"/>
        <v/>
      </c>
      <c r="F286" s="162">
        <f t="shared" si="30"/>
        <v>0</v>
      </c>
      <c r="G286" s="162">
        <f t="shared" si="31"/>
        <v>0</v>
      </c>
    </row>
    <row r="287" spans="1:7" ht="15.95" customHeight="1" x14ac:dyDescent="0.4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1" t="str">
        <f t="shared" si="28"/>
        <v/>
      </c>
      <c r="F287" s="162">
        <f t="shared" si="30"/>
        <v>0</v>
      </c>
      <c r="G287" s="162">
        <f t="shared" si="31"/>
        <v>0</v>
      </c>
    </row>
    <row r="288" spans="1:7" ht="15.95" customHeight="1" x14ac:dyDescent="0.4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1" t="str">
        <f t="shared" si="28"/>
        <v/>
      </c>
      <c r="F288" s="162">
        <f t="shared" si="30"/>
        <v>0</v>
      </c>
      <c r="G288" s="162">
        <f t="shared" si="31"/>
        <v>0</v>
      </c>
    </row>
    <row r="289" spans="1:7" ht="15.95" customHeight="1" x14ac:dyDescent="0.4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1" t="str">
        <f t="shared" si="28"/>
        <v/>
      </c>
      <c r="F289" s="162">
        <f t="shared" si="30"/>
        <v>0</v>
      </c>
      <c r="G289" s="162">
        <f t="shared" si="31"/>
        <v>0</v>
      </c>
    </row>
    <row r="290" spans="1:7" ht="15.95" customHeight="1" x14ac:dyDescent="0.4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1" t="str">
        <f t="shared" si="28"/>
        <v/>
      </c>
      <c r="F290" s="162">
        <f t="shared" si="30"/>
        <v>0</v>
      </c>
      <c r="G290" s="162">
        <f t="shared" si="31"/>
        <v>0</v>
      </c>
    </row>
    <row r="291" spans="1:7" ht="15.95" customHeight="1" x14ac:dyDescent="0.4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1" t="str">
        <f t="shared" si="28"/>
        <v/>
      </c>
      <c r="F291" s="162">
        <f t="shared" si="30"/>
        <v>0</v>
      </c>
      <c r="G291" s="162">
        <f t="shared" si="31"/>
        <v>0</v>
      </c>
    </row>
    <row r="292" spans="1:7" ht="15.95" customHeight="1" x14ac:dyDescent="0.4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5" t="str">
        <f t="shared" si="28"/>
        <v/>
      </c>
      <c r="F292" s="153">
        <f>SUM(F283:F291)</f>
        <v>0</v>
      </c>
      <c r="G292" s="153">
        <f>SUM(G283:G291)</f>
        <v>0</v>
      </c>
    </row>
    <row r="293" spans="1:7" ht="21" customHeight="1" x14ac:dyDescent="0.4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4" t="str">
        <f t="shared" si="28"/>
        <v/>
      </c>
      <c r="F293" s="154">
        <f>(F282+F292)</f>
        <v>0</v>
      </c>
      <c r="G293" s="154">
        <f>(G282+G292)</f>
        <v>0</v>
      </c>
    </row>
    <row r="294" spans="1:7" x14ac:dyDescent="0.4">
      <c r="A294" s="70" t="s">
        <v>172</v>
      </c>
    </row>
    <row r="310" spans="1:7" ht="20" x14ac:dyDescent="0.6">
      <c r="A310" s="170" t="s">
        <v>42</v>
      </c>
      <c r="B310" s="170"/>
      <c r="C310" s="170"/>
      <c r="D310" s="170"/>
      <c r="E310" s="170"/>
      <c r="F310" s="170"/>
      <c r="G310" s="170"/>
    </row>
    <row r="311" spans="1:7" x14ac:dyDescent="0.4">
      <c r="A311" s="169" t="s">
        <v>53</v>
      </c>
      <c r="B311" s="169"/>
      <c r="C311" s="169"/>
      <c r="D311" s="169"/>
      <c r="E311" s="169"/>
      <c r="F311" s="169"/>
      <c r="G311" s="169"/>
    </row>
    <row r="312" spans="1:7" x14ac:dyDescent="0.4">
      <c r="A312" s="169" t="s">
        <v>152</v>
      </c>
      <c r="B312" s="169"/>
      <c r="C312" s="169"/>
      <c r="D312" s="169"/>
      <c r="E312" s="169"/>
      <c r="F312" s="169"/>
      <c r="G312" s="169"/>
    </row>
    <row r="313" spans="1:7" x14ac:dyDescent="0.4">
      <c r="A313" s="169" t="s">
        <v>91</v>
      </c>
      <c r="B313" s="169"/>
      <c r="C313" s="169"/>
      <c r="D313" s="169"/>
      <c r="E313" s="169"/>
      <c r="F313" s="169"/>
      <c r="G313" s="169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12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73" t="s">
        <v>20</v>
      </c>
      <c r="B316" s="173">
        <v>2021</v>
      </c>
      <c r="C316" s="173">
        <v>2022</v>
      </c>
      <c r="D316" s="173" t="s">
        <v>29</v>
      </c>
      <c r="E316" s="173"/>
      <c r="F316" s="173" t="s">
        <v>61</v>
      </c>
      <c r="G316" s="173"/>
    </row>
    <row r="317" spans="1:7" ht="17.25" customHeight="1" x14ac:dyDescent="0.4">
      <c r="A317" s="173"/>
      <c r="B317" s="173"/>
      <c r="C317" s="173"/>
      <c r="D317" s="109" t="s">
        <v>22</v>
      </c>
      <c r="E317" s="109" t="s">
        <v>24</v>
      </c>
      <c r="F317" s="109">
        <v>2021</v>
      </c>
      <c r="G317" s="109">
        <v>2022</v>
      </c>
    </row>
    <row r="318" spans="1:7" ht="15.95" customHeight="1" x14ac:dyDescent="0.4">
      <c r="A318" s="56" t="s">
        <v>12</v>
      </c>
      <c r="B318" s="102">
        <v>0</v>
      </c>
      <c r="C318" s="102">
        <v>0</v>
      </c>
      <c r="D318" s="102">
        <f>(C318-B318)</f>
        <v>0</v>
      </c>
      <c r="E318" s="161" t="str">
        <f t="shared" ref="E318:E331" si="32">IFERROR(D318/B318*100,"")</f>
        <v/>
      </c>
      <c r="F318" s="162">
        <f>IFERROR(B318/B$331*100,0)</f>
        <v>0</v>
      </c>
      <c r="G318" s="162">
        <f>IFERROR(C318/C$331*100,0)</f>
        <v>0</v>
      </c>
    </row>
    <row r="319" spans="1:7" ht="15.95" customHeight="1" x14ac:dyDescent="0.4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1" t="str">
        <f t="shared" si="32"/>
        <v/>
      </c>
      <c r="F319" s="162">
        <f>IFERROR(B319/B$331*100,0)</f>
        <v>0</v>
      </c>
      <c r="G319" s="162">
        <f>IFERROR(C319/C$331*100,0)</f>
        <v>0</v>
      </c>
    </row>
    <row r="320" spans="1:7" ht="15.95" customHeight="1" x14ac:dyDescent="0.4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3" t="str">
        <f t="shared" si="32"/>
        <v/>
      </c>
      <c r="F320" s="164">
        <f>(F318+F319)</f>
        <v>0</v>
      </c>
      <c r="G320" s="164">
        <f>(G318+G319)</f>
        <v>0</v>
      </c>
    </row>
    <row r="321" spans="1:8" ht="15.95" customHeight="1" x14ac:dyDescent="0.4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1" t="str">
        <f t="shared" si="32"/>
        <v/>
      </c>
      <c r="F321" s="162">
        <f t="shared" ref="F321:F329" si="34">IFERROR(B321/B$331*100,0)</f>
        <v>0</v>
      </c>
      <c r="G321" s="162">
        <f t="shared" ref="G321:G329" si="35">IFERROR(C321/C$331*100,0)</f>
        <v>0</v>
      </c>
    </row>
    <row r="322" spans="1:8" ht="15.95" customHeight="1" x14ac:dyDescent="0.4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1" t="str">
        <f t="shared" si="32"/>
        <v/>
      </c>
      <c r="F322" s="162">
        <f t="shared" si="34"/>
        <v>0</v>
      </c>
      <c r="G322" s="162">
        <f t="shared" si="35"/>
        <v>0</v>
      </c>
      <c r="H322" t="s">
        <v>62</v>
      </c>
    </row>
    <row r="323" spans="1:8" ht="15.95" customHeight="1" x14ac:dyDescent="0.4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1" t="str">
        <f t="shared" si="32"/>
        <v/>
      </c>
      <c r="F323" s="162">
        <f t="shared" si="34"/>
        <v>0</v>
      </c>
      <c r="G323" s="162">
        <f t="shared" si="35"/>
        <v>0</v>
      </c>
    </row>
    <row r="324" spans="1:8" ht="15.95" customHeight="1" x14ac:dyDescent="0.4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1" t="str">
        <f t="shared" si="32"/>
        <v/>
      </c>
      <c r="F324" s="162">
        <f t="shared" si="34"/>
        <v>0</v>
      </c>
      <c r="G324" s="162">
        <f t="shared" si="35"/>
        <v>0</v>
      </c>
    </row>
    <row r="325" spans="1:8" ht="15.95" customHeight="1" x14ac:dyDescent="0.4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1" t="str">
        <f t="shared" si="32"/>
        <v/>
      </c>
      <c r="F325" s="162">
        <f t="shared" si="34"/>
        <v>0</v>
      </c>
      <c r="G325" s="162">
        <f t="shared" si="35"/>
        <v>0</v>
      </c>
    </row>
    <row r="326" spans="1:8" ht="15.95" customHeight="1" x14ac:dyDescent="0.4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1" t="str">
        <f t="shared" si="32"/>
        <v/>
      </c>
      <c r="F326" s="162">
        <f t="shared" si="34"/>
        <v>0</v>
      </c>
      <c r="G326" s="162">
        <f t="shared" si="35"/>
        <v>0</v>
      </c>
    </row>
    <row r="327" spans="1:8" ht="15.95" customHeight="1" x14ac:dyDescent="0.4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1" t="str">
        <f t="shared" si="32"/>
        <v/>
      </c>
      <c r="F327" s="162">
        <f t="shared" si="34"/>
        <v>0</v>
      </c>
      <c r="G327" s="162">
        <f t="shared" si="35"/>
        <v>0</v>
      </c>
    </row>
    <row r="328" spans="1:8" ht="15.95" customHeight="1" x14ac:dyDescent="0.4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1" t="str">
        <f t="shared" si="32"/>
        <v/>
      </c>
      <c r="F328" s="162">
        <f t="shared" si="34"/>
        <v>0</v>
      </c>
      <c r="G328" s="162">
        <f t="shared" si="35"/>
        <v>0</v>
      </c>
    </row>
    <row r="329" spans="1:8" ht="15.95" customHeight="1" x14ac:dyDescent="0.4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1" t="str">
        <f t="shared" si="32"/>
        <v/>
      </c>
      <c r="F329" s="162">
        <f t="shared" si="34"/>
        <v>0</v>
      </c>
      <c r="G329" s="162">
        <f t="shared" si="35"/>
        <v>0</v>
      </c>
    </row>
    <row r="330" spans="1:8" ht="15.95" customHeight="1" x14ac:dyDescent="0.4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5" t="str">
        <f t="shared" si="32"/>
        <v/>
      </c>
      <c r="F330" s="153">
        <f>SUM(F321:F329)</f>
        <v>0</v>
      </c>
      <c r="G330" s="153">
        <f>SUM(G321:G329)</f>
        <v>0</v>
      </c>
    </row>
    <row r="331" spans="1:8" ht="19.5" customHeight="1" x14ac:dyDescent="0.4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4" t="str">
        <f t="shared" si="32"/>
        <v/>
      </c>
      <c r="F331" s="154">
        <f>(F320+F330)</f>
        <v>0</v>
      </c>
      <c r="G331" s="154">
        <f>(G320+G330)</f>
        <v>0</v>
      </c>
    </row>
    <row r="332" spans="1:8" x14ac:dyDescent="0.4">
      <c r="A332" s="70" t="s">
        <v>172</v>
      </c>
    </row>
    <row r="334" spans="1:8" x14ac:dyDescent="0.4">
      <c r="C334" s="4"/>
    </row>
    <row r="349" spans="1:7" ht="20" x14ac:dyDescent="0.6">
      <c r="A349" s="170" t="s">
        <v>42</v>
      </c>
      <c r="B349" s="170"/>
      <c r="C349" s="170"/>
      <c r="D349" s="170"/>
      <c r="E349" s="170"/>
      <c r="F349" s="170"/>
      <c r="G349" s="170"/>
    </row>
    <row r="350" spans="1:7" x14ac:dyDescent="0.4">
      <c r="A350" s="169" t="s">
        <v>53</v>
      </c>
      <c r="B350" s="169"/>
      <c r="C350" s="169"/>
      <c r="D350" s="169"/>
      <c r="E350" s="169"/>
      <c r="F350" s="169"/>
      <c r="G350" s="169"/>
    </row>
    <row r="351" spans="1:7" x14ac:dyDescent="0.4">
      <c r="A351" s="169" t="s">
        <v>153</v>
      </c>
      <c r="B351" s="169"/>
      <c r="C351" s="169"/>
      <c r="D351" s="169"/>
      <c r="E351" s="169"/>
      <c r="F351" s="169"/>
      <c r="G351" s="169"/>
    </row>
    <row r="352" spans="1:7" x14ac:dyDescent="0.4">
      <c r="A352" s="169" t="s">
        <v>91</v>
      </c>
      <c r="B352" s="169"/>
      <c r="C352" s="169"/>
      <c r="D352" s="169"/>
      <c r="E352" s="169"/>
      <c r="F352" s="169"/>
      <c r="G352" s="169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12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73" t="s">
        <v>20</v>
      </c>
      <c r="B355" s="173">
        <v>2021</v>
      </c>
      <c r="C355" s="173">
        <v>2022</v>
      </c>
      <c r="D355" s="173" t="s">
        <v>29</v>
      </c>
      <c r="E355" s="173"/>
      <c r="F355" s="173" t="s">
        <v>61</v>
      </c>
      <c r="G355" s="173"/>
    </row>
    <row r="356" spans="1:7" ht="19.5" customHeight="1" x14ac:dyDescent="0.4">
      <c r="A356" s="173"/>
      <c r="B356" s="173"/>
      <c r="C356" s="173"/>
      <c r="D356" s="109" t="s">
        <v>22</v>
      </c>
      <c r="E356" s="109" t="s">
        <v>24</v>
      </c>
      <c r="F356" s="109">
        <v>2021</v>
      </c>
      <c r="G356" s="109">
        <v>2022</v>
      </c>
    </row>
    <row r="357" spans="1:7" ht="15.95" customHeight="1" x14ac:dyDescent="0.4">
      <c r="A357" s="50" t="s">
        <v>12</v>
      </c>
      <c r="B357" s="102">
        <v>0</v>
      </c>
      <c r="C357" s="102">
        <v>0</v>
      </c>
      <c r="D357" s="48">
        <f>(C357-B357)</f>
        <v>0</v>
      </c>
      <c r="E357" s="161" t="str">
        <f t="shared" ref="E357:E370" si="36">IFERROR(D357/B357*100,"")</f>
        <v/>
      </c>
      <c r="F357" s="162">
        <f>IFERROR(B357/B$370*100,0)</f>
        <v>0</v>
      </c>
      <c r="G357" s="162">
        <f>IFERROR(C357/C$370*100,0)</f>
        <v>0</v>
      </c>
    </row>
    <row r="358" spans="1:7" ht="15.95" customHeight="1" x14ac:dyDescent="0.4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1" t="str">
        <f t="shared" si="36"/>
        <v/>
      </c>
      <c r="F358" s="162">
        <f>IFERROR(B358/B$370*100,0)</f>
        <v>0</v>
      </c>
      <c r="G358" s="162">
        <f>IFERROR(C358/C$370*100,0)</f>
        <v>0</v>
      </c>
    </row>
    <row r="359" spans="1:7" ht="15.95" customHeight="1" x14ac:dyDescent="0.4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3" t="str">
        <f t="shared" si="36"/>
        <v/>
      </c>
      <c r="F359" s="164">
        <f>(F357+F358)</f>
        <v>0</v>
      </c>
      <c r="G359" s="164">
        <f>(G357+G358)</f>
        <v>0</v>
      </c>
    </row>
    <row r="360" spans="1:7" ht="15.95" customHeight="1" x14ac:dyDescent="0.4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1" t="str">
        <f t="shared" si="36"/>
        <v/>
      </c>
      <c r="F360" s="162">
        <f t="shared" ref="F360:F368" si="38">IFERROR(B360/B$370*100,0)</f>
        <v>0</v>
      </c>
      <c r="G360" s="162">
        <f t="shared" ref="G360:G368" si="39">IFERROR(C360/C$370*100,0)</f>
        <v>0</v>
      </c>
    </row>
    <row r="361" spans="1:7" ht="15.95" customHeight="1" x14ac:dyDescent="0.4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1" t="str">
        <f t="shared" si="36"/>
        <v/>
      </c>
      <c r="F361" s="162">
        <f t="shared" si="38"/>
        <v>0</v>
      </c>
      <c r="G361" s="162">
        <f t="shared" si="39"/>
        <v>0</v>
      </c>
    </row>
    <row r="362" spans="1:7" ht="15.95" customHeight="1" x14ac:dyDescent="0.4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1" t="str">
        <f t="shared" si="36"/>
        <v/>
      </c>
      <c r="F362" s="162">
        <f t="shared" si="38"/>
        <v>0</v>
      </c>
      <c r="G362" s="162">
        <f t="shared" si="39"/>
        <v>0</v>
      </c>
    </row>
    <row r="363" spans="1:7" ht="15.95" customHeight="1" x14ac:dyDescent="0.4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1" t="str">
        <f t="shared" si="36"/>
        <v/>
      </c>
      <c r="F363" s="162">
        <f t="shared" si="38"/>
        <v>0</v>
      </c>
      <c r="G363" s="162">
        <f t="shared" si="39"/>
        <v>0</v>
      </c>
    </row>
    <row r="364" spans="1:7" ht="15.95" customHeight="1" x14ac:dyDescent="0.4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1" t="str">
        <f t="shared" si="36"/>
        <v/>
      </c>
      <c r="F364" s="162">
        <f t="shared" si="38"/>
        <v>0</v>
      </c>
      <c r="G364" s="162">
        <f t="shared" si="39"/>
        <v>0</v>
      </c>
    </row>
    <row r="365" spans="1:7" ht="15.95" customHeight="1" x14ac:dyDescent="0.4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1" t="str">
        <f t="shared" si="36"/>
        <v/>
      </c>
      <c r="F365" s="162">
        <f t="shared" si="38"/>
        <v>0</v>
      </c>
      <c r="G365" s="162">
        <f t="shared" si="39"/>
        <v>0</v>
      </c>
    </row>
    <row r="366" spans="1:7" ht="15.95" customHeight="1" x14ac:dyDescent="0.4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1" t="str">
        <f t="shared" si="36"/>
        <v/>
      </c>
      <c r="F366" s="162">
        <f t="shared" si="38"/>
        <v>0</v>
      </c>
      <c r="G366" s="162">
        <f t="shared" si="39"/>
        <v>0</v>
      </c>
    </row>
    <row r="367" spans="1:7" ht="15.95" customHeight="1" x14ac:dyDescent="0.4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1" t="str">
        <f t="shared" si="36"/>
        <v/>
      </c>
      <c r="F367" s="162">
        <f t="shared" si="38"/>
        <v>0</v>
      </c>
      <c r="G367" s="162">
        <f t="shared" si="39"/>
        <v>0</v>
      </c>
    </row>
    <row r="368" spans="1:7" ht="15.95" customHeight="1" x14ac:dyDescent="0.4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1" t="str">
        <f t="shared" si="36"/>
        <v/>
      </c>
      <c r="F368" s="162">
        <f t="shared" si="38"/>
        <v>0</v>
      </c>
      <c r="G368" s="162">
        <f t="shared" si="39"/>
        <v>0</v>
      </c>
    </row>
    <row r="369" spans="1:7" ht="15.95" customHeight="1" x14ac:dyDescent="0.4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5" t="str">
        <f t="shared" si="36"/>
        <v/>
      </c>
      <c r="F369" s="153">
        <f>SUM(F360:F368)</f>
        <v>0</v>
      </c>
      <c r="G369" s="153">
        <f>SUM(G360:G368)</f>
        <v>0</v>
      </c>
    </row>
    <row r="370" spans="1:7" ht="18.75" customHeight="1" x14ac:dyDescent="0.4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4" t="str">
        <f t="shared" si="36"/>
        <v/>
      </c>
      <c r="F370" s="154">
        <f>(F359+F369)</f>
        <v>0</v>
      </c>
      <c r="G370" s="154">
        <f>(G359+G369)</f>
        <v>0</v>
      </c>
    </row>
    <row r="371" spans="1:7" x14ac:dyDescent="0.4">
      <c r="A371" s="70" t="s">
        <v>172</v>
      </c>
    </row>
    <row r="387" spans="1:7" ht="20" x14ac:dyDescent="0.6">
      <c r="A387" s="170" t="s">
        <v>42</v>
      </c>
      <c r="B387" s="170"/>
      <c r="C387" s="170"/>
      <c r="D387" s="170"/>
      <c r="E387" s="170"/>
      <c r="F387" s="170"/>
      <c r="G387" s="170"/>
    </row>
    <row r="388" spans="1:7" x14ac:dyDescent="0.4">
      <c r="A388" s="169" t="s">
        <v>53</v>
      </c>
      <c r="B388" s="169"/>
      <c r="C388" s="169"/>
      <c r="D388" s="169"/>
      <c r="E388" s="169"/>
      <c r="F388" s="169"/>
      <c r="G388" s="169"/>
    </row>
    <row r="389" spans="1:7" x14ac:dyDescent="0.4">
      <c r="A389" s="169" t="s">
        <v>154</v>
      </c>
      <c r="B389" s="169"/>
      <c r="C389" s="169"/>
      <c r="D389" s="169"/>
      <c r="E389" s="169"/>
      <c r="F389" s="169"/>
      <c r="G389" s="169"/>
    </row>
    <row r="390" spans="1:7" x14ac:dyDescent="0.4">
      <c r="A390" s="169" t="s">
        <v>91</v>
      </c>
      <c r="B390" s="169"/>
      <c r="C390" s="169"/>
      <c r="D390" s="169"/>
      <c r="E390" s="169"/>
      <c r="F390" s="169"/>
      <c r="G390" s="169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12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73" t="s">
        <v>20</v>
      </c>
      <c r="B393" s="173">
        <v>2021</v>
      </c>
      <c r="C393" s="173">
        <v>2022</v>
      </c>
      <c r="D393" s="173" t="s">
        <v>29</v>
      </c>
      <c r="E393" s="173"/>
      <c r="F393" s="173" t="s">
        <v>61</v>
      </c>
      <c r="G393" s="173"/>
    </row>
    <row r="394" spans="1:7" ht="21" customHeight="1" x14ac:dyDescent="0.4">
      <c r="A394" s="173"/>
      <c r="B394" s="173"/>
      <c r="C394" s="173"/>
      <c r="D394" s="109" t="s">
        <v>22</v>
      </c>
      <c r="E394" s="109" t="s">
        <v>24</v>
      </c>
      <c r="F394" s="109">
        <v>2021</v>
      </c>
      <c r="G394" s="109">
        <v>2022</v>
      </c>
    </row>
    <row r="395" spans="1:7" ht="15.95" customHeight="1" x14ac:dyDescent="0.4">
      <c r="A395" s="56" t="s">
        <v>12</v>
      </c>
      <c r="B395" s="102">
        <v>0</v>
      </c>
      <c r="C395" s="102">
        <v>0</v>
      </c>
      <c r="D395" s="102">
        <f>(C395-B395)</f>
        <v>0</v>
      </c>
      <c r="E395" s="161" t="str">
        <f t="shared" ref="E395:E407" si="40">IFERROR(D395/B395*100,"")</f>
        <v/>
      </c>
      <c r="F395" s="162">
        <f>IFERROR(B395/B$408*100,0)</f>
        <v>0</v>
      </c>
      <c r="G395" s="162">
        <f>IFERROR(C395/C$408*100,0)</f>
        <v>0</v>
      </c>
    </row>
    <row r="396" spans="1:7" ht="15.95" customHeight="1" x14ac:dyDescent="0.4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1" t="str">
        <f t="shared" si="40"/>
        <v/>
      </c>
      <c r="F396" s="162">
        <f>IFERROR(B396/B$408*100,0)</f>
        <v>0</v>
      </c>
      <c r="G396" s="162">
        <f>IFERROR(C396/C$408*100,0)</f>
        <v>0</v>
      </c>
    </row>
    <row r="397" spans="1:7" ht="15.95" customHeight="1" x14ac:dyDescent="0.4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3" t="str">
        <f t="shared" si="40"/>
        <v/>
      </c>
      <c r="F397" s="164">
        <f>(F395+F396)</f>
        <v>0</v>
      </c>
      <c r="G397" s="164">
        <f>(G395+G396)</f>
        <v>0</v>
      </c>
    </row>
    <row r="398" spans="1:7" ht="15.95" customHeight="1" x14ac:dyDescent="0.4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1" t="str">
        <f t="shared" si="40"/>
        <v/>
      </c>
      <c r="F398" s="162">
        <f t="shared" ref="F398:F406" si="42">IFERROR(B398/B$408*100,0)</f>
        <v>0</v>
      </c>
      <c r="G398" s="162">
        <f t="shared" ref="G398:G406" si="43">IFERROR(C398/C$408*100,0)</f>
        <v>0</v>
      </c>
    </row>
    <row r="399" spans="1:7" ht="15.95" customHeight="1" x14ac:dyDescent="0.4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1" t="str">
        <f t="shared" si="40"/>
        <v/>
      </c>
      <c r="F399" s="162">
        <f t="shared" si="42"/>
        <v>0</v>
      </c>
      <c r="G399" s="162">
        <f t="shared" si="43"/>
        <v>0</v>
      </c>
    </row>
    <row r="400" spans="1:7" ht="15.95" customHeight="1" x14ac:dyDescent="0.4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1" t="str">
        <f t="shared" si="40"/>
        <v/>
      </c>
      <c r="F400" s="162">
        <f t="shared" si="42"/>
        <v>0</v>
      </c>
      <c r="G400" s="162">
        <f t="shared" si="43"/>
        <v>0</v>
      </c>
    </row>
    <row r="401" spans="1:7" ht="15.95" customHeight="1" x14ac:dyDescent="0.4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1" t="str">
        <f t="shared" si="40"/>
        <v/>
      </c>
      <c r="F401" s="162">
        <f t="shared" si="42"/>
        <v>0</v>
      </c>
      <c r="G401" s="162">
        <f t="shared" si="43"/>
        <v>0</v>
      </c>
    </row>
    <row r="402" spans="1:7" ht="15.95" customHeight="1" x14ac:dyDescent="0.4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1" t="str">
        <f t="shared" si="40"/>
        <v/>
      </c>
      <c r="F402" s="162">
        <f t="shared" si="42"/>
        <v>0</v>
      </c>
      <c r="G402" s="162">
        <f t="shared" si="43"/>
        <v>0</v>
      </c>
    </row>
    <row r="403" spans="1:7" ht="15.95" customHeight="1" x14ac:dyDescent="0.4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1" t="str">
        <f t="shared" si="40"/>
        <v/>
      </c>
      <c r="F403" s="162">
        <f t="shared" si="42"/>
        <v>0</v>
      </c>
      <c r="G403" s="162">
        <f t="shared" si="43"/>
        <v>0</v>
      </c>
    </row>
    <row r="404" spans="1:7" ht="15.95" customHeight="1" x14ac:dyDescent="0.4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1" t="str">
        <f t="shared" si="40"/>
        <v/>
      </c>
      <c r="F404" s="162">
        <f t="shared" si="42"/>
        <v>0</v>
      </c>
      <c r="G404" s="162">
        <f t="shared" si="43"/>
        <v>0</v>
      </c>
    </row>
    <row r="405" spans="1:7" ht="15.95" customHeight="1" x14ac:dyDescent="0.4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1" t="str">
        <f t="shared" si="40"/>
        <v/>
      </c>
      <c r="F405" s="162">
        <f t="shared" si="42"/>
        <v>0</v>
      </c>
      <c r="G405" s="162">
        <f t="shared" si="43"/>
        <v>0</v>
      </c>
    </row>
    <row r="406" spans="1:7" ht="15.95" customHeight="1" x14ac:dyDescent="0.4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1" t="str">
        <f t="shared" si="40"/>
        <v/>
      </c>
      <c r="F406" s="162">
        <f t="shared" si="42"/>
        <v>0</v>
      </c>
      <c r="G406" s="162">
        <f t="shared" si="43"/>
        <v>0</v>
      </c>
    </row>
    <row r="407" spans="1:7" ht="15.95" customHeight="1" x14ac:dyDescent="0.4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5" t="str">
        <f t="shared" si="40"/>
        <v/>
      </c>
      <c r="F407" s="153">
        <f>SUM(F398:F406)</f>
        <v>0</v>
      </c>
      <c r="G407" s="153">
        <f>SUM(G398:G406)</f>
        <v>0</v>
      </c>
    </row>
    <row r="408" spans="1:7" ht="19.5" customHeight="1" x14ac:dyDescent="0.4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4" t="str">
        <f>IFERROR(D408/B408*100,"")</f>
        <v/>
      </c>
      <c r="F408" s="154">
        <f>(F397+F407)</f>
        <v>0</v>
      </c>
      <c r="G408" s="154">
        <f>(G397+G407)</f>
        <v>0</v>
      </c>
    </row>
    <row r="409" spans="1:7" x14ac:dyDescent="0.4">
      <c r="A409" s="70" t="s">
        <v>172</v>
      </c>
    </row>
    <row r="425" spans="1:7" ht="20" x14ac:dyDescent="0.6">
      <c r="A425" s="170" t="s">
        <v>42</v>
      </c>
      <c r="B425" s="170"/>
      <c r="C425" s="170"/>
      <c r="D425" s="170"/>
      <c r="E425" s="170"/>
      <c r="F425" s="170"/>
      <c r="G425" s="170"/>
    </row>
    <row r="426" spans="1:7" x14ac:dyDescent="0.4">
      <c r="A426" s="169" t="s">
        <v>53</v>
      </c>
      <c r="B426" s="169"/>
      <c r="C426" s="169"/>
      <c r="D426" s="169"/>
      <c r="E426" s="169"/>
      <c r="F426" s="169"/>
      <c r="G426" s="169"/>
    </row>
    <row r="427" spans="1:7" x14ac:dyDescent="0.4">
      <c r="A427" s="169" t="s">
        <v>155</v>
      </c>
      <c r="B427" s="169"/>
      <c r="C427" s="169"/>
      <c r="D427" s="169"/>
      <c r="E427" s="169"/>
      <c r="F427" s="169"/>
      <c r="G427" s="169"/>
    </row>
    <row r="428" spans="1:7" x14ac:dyDescent="0.4">
      <c r="A428" s="169" t="s">
        <v>91</v>
      </c>
      <c r="B428" s="169"/>
      <c r="C428" s="169"/>
      <c r="D428" s="169"/>
      <c r="E428" s="169"/>
      <c r="F428" s="169"/>
      <c r="G428" s="169"/>
    </row>
    <row r="429" spans="1:7" x14ac:dyDescent="0.4">
      <c r="A429" s="126"/>
      <c r="B429" s="1"/>
      <c r="C429" s="1"/>
      <c r="D429" s="1"/>
      <c r="E429" s="1"/>
      <c r="F429" s="1"/>
      <c r="G429" s="1"/>
    </row>
    <row r="430" spans="1:7" x14ac:dyDescent="0.4">
      <c r="A430" s="12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73" t="s">
        <v>20</v>
      </c>
      <c r="B431" s="173">
        <v>2021</v>
      </c>
      <c r="C431" s="173">
        <v>2022</v>
      </c>
      <c r="D431" s="173" t="s">
        <v>29</v>
      </c>
      <c r="E431" s="173"/>
      <c r="F431" s="173" t="s">
        <v>61</v>
      </c>
      <c r="G431" s="173"/>
    </row>
    <row r="432" spans="1:7" ht="19.5" customHeight="1" x14ac:dyDescent="0.4">
      <c r="A432" s="173"/>
      <c r="B432" s="173"/>
      <c r="C432" s="173"/>
      <c r="D432" s="109" t="s">
        <v>22</v>
      </c>
      <c r="E432" s="109" t="s">
        <v>24</v>
      </c>
      <c r="F432" s="109">
        <v>2021</v>
      </c>
      <c r="G432" s="109">
        <v>2022</v>
      </c>
    </row>
    <row r="433" spans="1:7" ht="15.95" customHeight="1" x14ac:dyDescent="0.4">
      <c r="A433" s="56" t="s">
        <v>12</v>
      </c>
      <c r="B433" s="102">
        <v>0</v>
      </c>
      <c r="C433" s="102">
        <v>0</v>
      </c>
      <c r="D433" s="102">
        <f>(C433-B433)</f>
        <v>0</v>
      </c>
      <c r="E433" s="161" t="str">
        <f t="shared" ref="E433:E445" si="44">IFERROR(D433/B433*100,"")</f>
        <v/>
      </c>
      <c r="F433" s="162">
        <f>IFERROR(B433/B$446*100,0)</f>
        <v>0</v>
      </c>
      <c r="G433" s="162">
        <f>IFERROR(C433/C$446*100,0)</f>
        <v>0</v>
      </c>
    </row>
    <row r="434" spans="1:7" ht="15.95" customHeight="1" x14ac:dyDescent="0.4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1" t="str">
        <f t="shared" si="44"/>
        <v/>
      </c>
      <c r="F434" s="162">
        <f>IFERROR(B434/B$446*100,0)</f>
        <v>0</v>
      </c>
      <c r="G434" s="162">
        <f>IFERROR(C434/C$446*100,0)</f>
        <v>0</v>
      </c>
    </row>
    <row r="435" spans="1:7" ht="15.95" customHeight="1" x14ac:dyDescent="0.4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3" t="str">
        <f t="shared" si="44"/>
        <v/>
      </c>
      <c r="F435" s="164">
        <f>(F433+F434)</f>
        <v>0</v>
      </c>
      <c r="G435" s="164">
        <f>(G433+G434)</f>
        <v>0</v>
      </c>
    </row>
    <row r="436" spans="1:7" ht="15.95" customHeight="1" x14ac:dyDescent="0.4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1" t="str">
        <f t="shared" si="44"/>
        <v/>
      </c>
      <c r="F436" s="162">
        <f t="shared" ref="F436:F444" si="46">IFERROR(B436/B$446*100,0)</f>
        <v>0</v>
      </c>
      <c r="G436" s="162">
        <f t="shared" ref="G436:G444" si="47">IFERROR(C436/C$446*100,0)</f>
        <v>0</v>
      </c>
    </row>
    <row r="437" spans="1:7" ht="15.95" customHeight="1" x14ac:dyDescent="0.4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1" t="str">
        <f t="shared" si="44"/>
        <v/>
      </c>
      <c r="F437" s="162">
        <f t="shared" si="46"/>
        <v>0</v>
      </c>
      <c r="G437" s="162">
        <f t="shared" si="47"/>
        <v>0</v>
      </c>
    </row>
    <row r="438" spans="1:7" ht="15.95" customHeight="1" x14ac:dyDescent="0.4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1" t="str">
        <f t="shared" si="44"/>
        <v/>
      </c>
      <c r="F438" s="162">
        <f t="shared" si="46"/>
        <v>0</v>
      </c>
      <c r="G438" s="162">
        <f t="shared" si="47"/>
        <v>0</v>
      </c>
    </row>
    <row r="439" spans="1:7" ht="15.95" customHeight="1" x14ac:dyDescent="0.4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1" t="str">
        <f t="shared" si="44"/>
        <v/>
      </c>
      <c r="F439" s="162">
        <f t="shared" si="46"/>
        <v>0</v>
      </c>
      <c r="G439" s="162">
        <f t="shared" si="47"/>
        <v>0</v>
      </c>
    </row>
    <row r="440" spans="1:7" ht="15.95" customHeight="1" x14ac:dyDescent="0.4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1" t="str">
        <f t="shared" si="44"/>
        <v/>
      </c>
      <c r="F440" s="162">
        <f t="shared" si="46"/>
        <v>0</v>
      </c>
      <c r="G440" s="162">
        <f t="shared" si="47"/>
        <v>0</v>
      </c>
    </row>
    <row r="441" spans="1:7" ht="15.95" customHeight="1" x14ac:dyDescent="0.4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1" t="str">
        <f t="shared" si="44"/>
        <v/>
      </c>
      <c r="F441" s="162">
        <f t="shared" si="46"/>
        <v>0</v>
      </c>
      <c r="G441" s="162">
        <f t="shared" si="47"/>
        <v>0</v>
      </c>
    </row>
    <row r="442" spans="1:7" ht="15.95" customHeight="1" x14ac:dyDescent="0.4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1" t="str">
        <f t="shared" si="44"/>
        <v/>
      </c>
      <c r="F442" s="162">
        <f t="shared" si="46"/>
        <v>0</v>
      </c>
      <c r="G442" s="162">
        <f t="shared" si="47"/>
        <v>0</v>
      </c>
    </row>
    <row r="443" spans="1:7" ht="15.95" customHeight="1" x14ac:dyDescent="0.4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1" t="str">
        <f t="shared" si="44"/>
        <v/>
      </c>
      <c r="F443" s="162">
        <f t="shared" si="46"/>
        <v>0</v>
      </c>
      <c r="G443" s="162">
        <f t="shared" si="47"/>
        <v>0</v>
      </c>
    </row>
    <row r="444" spans="1:7" ht="15.95" customHeight="1" x14ac:dyDescent="0.4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1" t="str">
        <f t="shared" si="44"/>
        <v/>
      </c>
      <c r="F444" s="162">
        <f t="shared" si="46"/>
        <v>0</v>
      </c>
      <c r="G444" s="162">
        <f t="shared" si="47"/>
        <v>0</v>
      </c>
    </row>
    <row r="445" spans="1:7" ht="15.95" customHeight="1" x14ac:dyDescent="0.4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5" t="str">
        <f t="shared" si="44"/>
        <v/>
      </c>
      <c r="F445" s="153">
        <f>SUM(F436:F444)</f>
        <v>0</v>
      </c>
      <c r="G445" s="153">
        <f>SUM(G436:G444)</f>
        <v>0</v>
      </c>
    </row>
    <row r="446" spans="1:7" ht="21.75" customHeight="1" x14ac:dyDescent="0.4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4" t="str">
        <f>IFERROR(D446/B446*100,"")</f>
        <v/>
      </c>
      <c r="F446" s="154">
        <f>(F435+F445)</f>
        <v>0</v>
      </c>
      <c r="G446" s="154">
        <f>(G435+G445)</f>
        <v>0</v>
      </c>
    </row>
    <row r="447" spans="1:7" x14ac:dyDescent="0.4">
      <c r="A447" s="70" t="s">
        <v>172</v>
      </c>
    </row>
    <row r="463" spans="1:7" ht="20" x14ac:dyDescent="0.6">
      <c r="A463" s="170" t="s">
        <v>42</v>
      </c>
      <c r="B463" s="170"/>
      <c r="C463" s="170"/>
      <c r="D463" s="170"/>
      <c r="E463" s="170"/>
      <c r="F463" s="170"/>
      <c r="G463" s="170"/>
    </row>
    <row r="464" spans="1:7" x14ac:dyDescent="0.4">
      <c r="A464" s="169" t="s">
        <v>53</v>
      </c>
      <c r="B464" s="169"/>
      <c r="C464" s="169"/>
      <c r="D464" s="169"/>
      <c r="E464" s="169"/>
      <c r="F464" s="169"/>
      <c r="G464" s="169"/>
    </row>
    <row r="465" spans="1:7" x14ac:dyDescent="0.4">
      <c r="A465" s="169" t="s">
        <v>156</v>
      </c>
      <c r="B465" s="169"/>
      <c r="C465" s="169"/>
      <c r="D465" s="169"/>
      <c r="E465" s="169"/>
      <c r="F465" s="169"/>
      <c r="G465" s="169"/>
    </row>
    <row r="466" spans="1:7" x14ac:dyDescent="0.4">
      <c r="A466" s="169" t="s">
        <v>91</v>
      </c>
      <c r="B466" s="169"/>
      <c r="C466" s="169"/>
      <c r="D466" s="169"/>
      <c r="E466" s="169"/>
      <c r="F466" s="169"/>
      <c r="G466" s="169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12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73" t="s">
        <v>20</v>
      </c>
      <c r="B469" s="173">
        <v>2021</v>
      </c>
      <c r="C469" s="173">
        <v>2022</v>
      </c>
      <c r="D469" s="173" t="s">
        <v>29</v>
      </c>
      <c r="E469" s="173"/>
      <c r="F469" s="173" t="s">
        <v>61</v>
      </c>
      <c r="G469" s="173"/>
    </row>
    <row r="470" spans="1:7" ht="19.5" customHeight="1" x14ac:dyDescent="0.4">
      <c r="A470" s="173"/>
      <c r="B470" s="173"/>
      <c r="C470" s="173"/>
      <c r="D470" s="109" t="s">
        <v>22</v>
      </c>
      <c r="E470" s="109" t="s">
        <v>24</v>
      </c>
      <c r="F470" s="109">
        <v>2021</v>
      </c>
      <c r="G470" s="109">
        <v>2022</v>
      </c>
    </row>
    <row r="471" spans="1:7" ht="15.95" customHeight="1" x14ac:dyDescent="0.4">
      <c r="A471" s="56" t="s">
        <v>12</v>
      </c>
      <c r="B471" s="102">
        <v>0</v>
      </c>
      <c r="C471" s="102">
        <v>0</v>
      </c>
      <c r="D471" s="102">
        <f>(C471-B471)</f>
        <v>0</v>
      </c>
      <c r="E471" s="161" t="str">
        <f>IFERROR(D471/B471*100,"")</f>
        <v/>
      </c>
      <c r="F471" s="162">
        <f>IFERROR(B471/B$484*100,0)</f>
        <v>0</v>
      </c>
      <c r="G471" s="162">
        <f>IFERROR(C471/C$484*100,0)</f>
        <v>0</v>
      </c>
    </row>
    <row r="472" spans="1:7" ht="15.95" customHeight="1" x14ac:dyDescent="0.4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1" t="str">
        <f t="shared" ref="E472:E483" si="49">IFERROR(D472/B472*100,"")</f>
        <v/>
      </c>
      <c r="F472" s="162">
        <f>IFERROR(B472/B$484*100,0)</f>
        <v>0</v>
      </c>
      <c r="G472" s="162">
        <f>IFERROR(C472/C$484*100,0)</f>
        <v>0</v>
      </c>
    </row>
    <row r="473" spans="1:7" ht="15.95" customHeight="1" x14ac:dyDescent="0.4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3" t="str">
        <f t="shared" si="49"/>
        <v/>
      </c>
      <c r="F473" s="164">
        <f>(F471+F472)</f>
        <v>0</v>
      </c>
      <c r="G473" s="164">
        <f>(G471+G472)</f>
        <v>0</v>
      </c>
    </row>
    <row r="474" spans="1:7" ht="15.95" customHeight="1" x14ac:dyDescent="0.4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1" t="str">
        <f t="shared" si="49"/>
        <v/>
      </c>
      <c r="F474" s="162">
        <f t="shared" ref="F474:F482" si="50">IFERROR(B474/B$484*100,0)</f>
        <v>0</v>
      </c>
      <c r="G474" s="162">
        <f t="shared" ref="G474:G482" si="51">IFERROR(C474/C$484*100,0)</f>
        <v>0</v>
      </c>
    </row>
    <row r="475" spans="1:7" ht="15.95" customHeight="1" x14ac:dyDescent="0.4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1" t="str">
        <f t="shared" si="49"/>
        <v/>
      </c>
      <c r="F475" s="162">
        <f t="shared" si="50"/>
        <v>0</v>
      </c>
      <c r="G475" s="162">
        <f t="shared" si="51"/>
        <v>0</v>
      </c>
    </row>
    <row r="476" spans="1:7" ht="15.95" customHeight="1" x14ac:dyDescent="0.4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1" t="str">
        <f t="shared" si="49"/>
        <v/>
      </c>
      <c r="F476" s="162">
        <f t="shared" si="50"/>
        <v>0</v>
      </c>
      <c r="G476" s="162">
        <f t="shared" si="51"/>
        <v>0</v>
      </c>
    </row>
    <row r="477" spans="1:7" ht="15.95" customHeight="1" x14ac:dyDescent="0.4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1" t="str">
        <f t="shared" si="49"/>
        <v/>
      </c>
      <c r="F477" s="162">
        <f t="shared" si="50"/>
        <v>0</v>
      </c>
      <c r="G477" s="162">
        <f t="shared" si="51"/>
        <v>0</v>
      </c>
    </row>
    <row r="478" spans="1:7" ht="15.95" customHeight="1" x14ac:dyDescent="0.4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1" t="str">
        <f t="shared" si="49"/>
        <v/>
      </c>
      <c r="F478" s="162">
        <f t="shared" si="50"/>
        <v>0</v>
      </c>
      <c r="G478" s="162">
        <f t="shared" si="51"/>
        <v>0</v>
      </c>
    </row>
    <row r="479" spans="1:7" ht="15.95" customHeight="1" x14ac:dyDescent="0.4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1" t="str">
        <f t="shared" si="49"/>
        <v/>
      </c>
      <c r="F479" s="162">
        <f t="shared" si="50"/>
        <v>0</v>
      </c>
      <c r="G479" s="162">
        <f t="shared" si="51"/>
        <v>0</v>
      </c>
    </row>
    <row r="480" spans="1:7" ht="15.95" customHeight="1" x14ac:dyDescent="0.4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1" t="str">
        <f t="shared" si="49"/>
        <v/>
      </c>
      <c r="F480" s="162">
        <f t="shared" si="50"/>
        <v>0</v>
      </c>
      <c r="G480" s="162">
        <f t="shared" si="51"/>
        <v>0</v>
      </c>
    </row>
    <row r="481" spans="1:7" ht="15.95" customHeight="1" x14ac:dyDescent="0.4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1" t="str">
        <f t="shared" si="49"/>
        <v/>
      </c>
      <c r="F481" s="162">
        <f t="shared" si="50"/>
        <v>0</v>
      </c>
      <c r="G481" s="162">
        <f t="shared" si="51"/>
        <v>0</v>
      </c>
    </row>
    <row r="482" spans="1:7" ht="15.95" customHeight="1" x14ac:dyDescent="0.4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1" t="str">
        <f t="shared" si="49"/>
        <v/>
      </c>
      <c r="F482" s="162">
        <f t="shared" si="50"/>
        <v>0</v>
      </c>
      <c r="G482" s="162">
        <f t="shared" si="51"/>
        <v>0</v>
      </c>
    </row>
    <row r="483" spans="1:7" ht="15.95" customHeight="1" x14ac:dyDescent="0.4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5" t="str">
        <f t="shared" si="49"/>
        <v/>
      </c>
      <c r="F483" s="153">
        <f>SUM(F474:F482)</f>
        <v>0</v>
      </c>
      <c r="G483" s="153">
        <f>SUM(G474:G482)</f>
        <v>0</v>
      </c>
    </row>
    <row r="484" spans="1:7" ht="18.75" customHeight="1" x14ac:dyDescent="0.4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4" t="str">
        <f>IFERROR(D484/B484*100,"")</f>
        <v/>
      </c>
      <c r="F484" s="154">
        <f>(F473+F483)</f>
        <v>0</v>
      </c>
      <c r="G484" s="154">
        <f>(G473+G483)</f>
        <v>0</v>
      </c>
    </row>
    <row r="485" spans="1:7" x14ac:dyDescent="0.4">
      <c r="A485" s="70" t="s">
        <v>172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</row>
    <row r="2" spans="1:14" ht="20" x14ac:dyDescent="0.6">
      <c r="A2" s="170" t="s">
        <v>42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x14ac:dyDescent="0.4">
      <c r="A3" s="169" t="s">
        <v>59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x14ac:dyDescent="0.4">
      <c r="A4" s="172" t="str">
        <f>"Comparativo Enero"&amp;'P.N.C. x Comp. x Ramos'!A1&amp;",  2021 - 2022"</f>
        <v>Comparativo Enero - Mayo,  2021 - 2022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</row>
    <row r="5" spans="1:14" x14ac:dyDescent="0.4">
      <c r="A5" s="169" t="s">
        <v>91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6"/>
      <c r="B7" s="174" t="s">
        <v>33</v>
      </c>
      <c r="C7" s="173">
        <v>2021</v>
      </c>
      <c r="D7" s="173"/>
      <c r="E7" s="173" t="s">
        <v>52</v>
      </c>
      <c r="F7" s="173"/>
      <c r="G7" s="173">
        <v>2022</v>
      </c>
      <c r="H7" s="173"/>
      <c r="I7" s="173"/>
      <c r="J7" s="173"/>
      <c r="K7" s="173" t="s">
        <v>29</v>
      </c>
      <c r="L7" s="173"/>
      <c r="M7" s="173" t="s">
        <v>61</v>
      </c>
      <c r="N7" s="173"/>
    </row>
    <row r="8" spans="1:14" ht="32.25" customHeight="1" x14ac:dyDescent="0.4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2021</v>
      </c>
      <c r="N8" s="64">
        <v>2022</v>
      </c>
    </row>
    <row r="9" spans="1:14" ht="15.95" customHeight="1" x14ac:dyDescent="0.4">
      <c r="A9" s="84"/>
      <c r="B9" s="87" t="s">
        <v>84</v>
      </c>
      <c r="C9" s="48">
        <f t="shared" ref="C9:C41" si="0">SUMIF($B$60:$B$1436,$B9,$C$60:$C$1436)</f>
        <v>5558275815.210001</v>
      </c>
      <c r="D9" s="48">
        <f t="shared" ref="D9:D41" si="1">SUMIF($B$60:$B$1436,$B9,$D$60:$D$1436)</f>
        <v>2678138498.3400002</v>
      </c>
      <c r="E9" s="47">
        <f t="shared" ref="E9:E41" si="2">IF(F9=0,"ND",RANK(F9,$F$9:$F$41,0))</f>
        <v>1</v>
      </c>
      <c r="F9" s="59">
        <f t="shared" ref="F9:F41" si="3">(C9+D9)</f>
        <v>8236414313.5500011</v>
      </c>
      <c r="G9" s="48">
        <f t="shared" ref="G9:G41" si="4">SUMIF($B$60:$B$1436,$B9,$G$60:$G$1436)</f>
        <v>5905911477.9899998</v>
      </c>
      <c r="H9" s="48">
        <f t="shared" ref="H9:H41" si="5">SUMIF($B$60:$B$1436,$B9,$H$60:$H$1436)</f>
        <v>3012034343.3699999</v>
      </c>
      <c r="I9" s="47">
        <f t="shared" ref="I9:I41" si="6">IF(J9=0,"ND",RANK(J9,$J$9:$J$41,0))</f>
        <v>1</v>
      </c>
      <c r="J9" s="59">
        <f t="shared" ref="J9:J41" si="7">(G9+H9)</f>
        <v>8917945821.3600006</v>
      </c>
      <c r="K9" s="48">
        <f t="shared" ref="K9:K41" si="8">J9-F9</f>
        <v>681531507.80999947</v>
      </c>
      <c r="L9" s="155">
        <f t="shared" ref="L9:L41" si="9">IFERROR(K9/F9*100,0)</f>
        <v>8.2746141933242612</v>
      </c>
      <c r="M9" s="155">
        <f t="shared" ref="M9:M41" si="10">IFERROR(F9/$F$43*100,0)</f>
        <v>23.78360493736222</v>
      </c>
      <c r="N9" s="155">
        <f t="shared" ref="N9:N41" si="11">IFERROR(J9/$J$43*100,0)</f>
        <v>22.765423812142032</v>
      </c>
    </row>
    <row r="10" spans="1:14" ht="15.95" customHeight="1" x14ac:dyDescent="0.4">
      <c r="A10" s="85"/>
      <c r="B10" s="51" t="s">
        <v>92</v>
      </c>
      <c r="C10" s="48">
        <f t="shared" si="0"/>
        <v>650323482.95000005</v>
      </c>
      <c r="D10" s="48">
        <f t="shared" si="1"/>
        <v>4672151364.4700003</v>
      </c>
      <c r="E10" s="47">
        <f t="shared" si="2"/>
        <v>2</v>
      </c>
      <c r="F10" s="59">
        <f t="shared" si="3"/>
        <v>5322474847.4200001</v>
      </c>
      <c r="G10" s="48">
        <f t="shared" si="4"/>
        <v>725713393.85000002</v>
      </c>
      <c r="H10" s="48">
        <f t="shared" si="5"/>
        <v>5570563312.960001</v>
      </c>
      <c r="I10" s="47">
        <f t="shared" si="6"/>
        <v>2</v>
      </c>
      <c r="J10" s="59">
        <f t="shared" si="7"/>
        <v>6296276706.8100014</v>
      </c>
      <c r="K10" s="48">
        <f t="shared" si="8"/>
        <v>973801859.3900013</v>
      </c>
      <c r="L10" s="155">
        <f t="shared" si="9"/>
        <v>18.296034970687348</v>
      </c>
      <c r="M10" s="155">
        <f t="shared" si="10"/>
        <v>15.369265585854633</v>
      </c>
      <c r="N10" s="155">
        <f t="shared" si="11"/>
        <v>16.072917523868568</v>
      </c>
    </row>
    <row r="11" spans="1:14" ht="15.95" customHeight="1" x14ac:dyDescent="0.4">
      <c r="A11" s="85"/>
      <c r="B11" s="51" t="s">
        <v>93</v>
      </c>
      <c r="C11" s="48">
        <f t="shared" si="0"/>
        <v>4387909324.7399998</v>
      </c>
      <c r="D11" s="48">
        <f t="shared" si="1"/>
        <v>417140612.32000005</v>
      </c>
      <c r="E11" s="47">
        <f t="shared" si="2"/>
        <v>3</v>
      </c>
      <c r="F11" s="59">
        <f t="shared" si="3"/>
        <v>4805049937.0599995</v>
      </c>
      <c r="G11" s="48">
        <f t="shared" si="4"/>
        <v>5018602039.0699997</v>
      </c>
      <c r="H11" s="48">
        <f t="shared" si="5"/>
        <v>577219682.59000003</v>
      </c>
      <c r="I11" s="47">
        <f t="shared" si="6"/>
        <v>3</v>
      </c>
      <c r="J11" s="59">
        <f t="shared" si="7"/>
        <v>5595821721.6599998</v>
      </c>
      <c r="K11" s="48">
        <f t="shared" si="8"/>
        <v>790771784.60000038</v>
      </c>
      <c r="L11" s="155">
        <f t="shared" si="9"/>
        <v>16.45709815627513</v>
      </c>
      <c r="M11" s="155">
        <f t="shared" si="10"/>
        <v>13.875140935943941</v>
      </c>
      <c r="N11" s="155">
        <f t="shared" si="11"/>
        <v>14.284820251504154</v>
      </c>
    </row>
    <row r="12" spans="1:14" ht="15.95" customHeight="1" x14ac:dyDescent="0.4">
      <c r="A12" s="85"/>
      <c r="B12" s="51" t="s">
        <v>110</v>
      </c>
      <c r="C12" s="48">
        <f t="shared" si="0"/>
        <v>3069530778.2399998</v>
      </c>
      <c r="D12" s="48">
        <f t="shared" si="1"/>
        <v>776934004.46000004</v>
      </c>
      <c r="E12" s="47">
        <f t="shared" si="2"/>
        <v>4</v>
      </c>
      <c r="F12" s="59">
        <f t="shared" si="3"/>
        <v>3846464782.6999998</v>
      </c>
      <c r="G12" s="48">
        <f t="shared" si="4"/>
        <v>3528178130.0999999</v>
      </c>
      <c r="H12" s="48">
        <f t="shared" si="5"/>
        <v>788128884.81000018</v>
      </c>
      <c r="I12" s="47">
        <f t="shared" si="6"/>
        <v>4</v>
      </c>
      <c r="J12" s="59">
        <f t="shared" si="7"/>
        <v>4316307014.9099998</v>
      </c>
      <c r="K12" s="48">
        <f t="shared" si="8"/>
        <v>469842232.21000004</v>
      </c>
      <c r="L12" s="155">
        <f t="shared" si="9"/>
        <v>12.214910541315225</v>
      </c>
      <c r="M12" s="155">
        <f t="shared" si="10"/>
        <v>11.107114736410503</v>
      </c>
      <c r="N12" s="155">
        <f t="shared" si="11"/>
        <v>11.018519339105225</v>
      </c>
    </row>
    <row r="13" spans="1:14" ht="15.95" customHeight="1" x14ac:dyDescent="0.4">
      <c r="A13" s="85"/>
      <c r="B13" s="51" t="s">
        <v>112</v>
      </c>
      <c r="C13" s="48">
        <f t="shared" si="0"/>
        <v>2441966951.3800001</v>
      </c>
      <c r="D13" s="48">
        <f t="shared" si="1"/>
        <v>147097293.46000001</v>
      </c>
      <c r="E13" s="47">
        <f t="shared" si="2"/>
        <v>6</v>
      </c>
      <c r="F13" s="59">
        <f t="shared" si="3"/>
        <v>2589064244.8400002</v>
      </c>
      <c r="G13" s="48">
        <f t="shared" si="4"/>
        <v>2788171881.1500001</v>
      </c>
      <c r="H13" s="48">
        <f t="shared" si="5"/>
        <v>164324097.01999998</v>
      </c>
      <c r="I13" s="47">
        <f t="shared" si="6"/>
        <v>6</v>
      </c>
      <c r="J13" s="59">
        <f t="shared" si="7"/>
        <v>2952495978.1700001</v>
      </c>
      <c r="K13" s="48">
        <f t="shared" si="8"/>
        <v>363431733.32999992</v>
      </c>
      <c r="L13" s="155">
        <f t="shared" si="9"/>
        <v>14.037184826692448</v>
      </c>
      <c r="M13" s="155">
        <f t="shared" si="10"/>
        <v>7.4762243389604341</v>
      </c>
      <c r="N13" s="155">
        <f t="shared" si="11"/>
        <v>7.5370296695113286</v>
      </c>
    </row>
    <row r="14" spans="1:14" ht="15.95" customHeight="1" x14ac:dyDescent="0.4">
      <c r="A14" s="85"/>
      <c r="B14" s="51" t="s">
        <v>111</v>
      </c>
      <c r="C14" s="48">
        <f t="shared" si="0"/>
        <v>2454768551.4399996</v>
      </c>
      <c r="D14" s="48">
        <f t="shared" si="1"/>
        <v>432787431.88999999</v>
      </c>
      <c r="E14" s="47">
        <f t="shared" si="2"/>
        <v>5</v>
      </c>
      <c r="F14" s="59">
        <f t="shared" si="3"/>
        <v>2887555983.3299994</v>
      </c>
      <c r="G14" s="48">
        <f t="shared" si="4"/>
        <v>2593175463.3499999</v>
      </c>
      <c r="H14" s="48">
        <f t="shared" si="5"/>
        <v>455947914.42000002</v>
      </c>
      <c r="I14" s="47">
        <f t="shared" si="6"/>
        <v>5</v>
      </c>
      <c r="J14" s="59">
        <f t="shared" si="7"/>
        <v>3049123377.77</v>
      </c>
      <c r="K14" s="48">
        <f t="shared" si="8"/>
        <v>161567394.44000053</v>
      </c>
      <c r="L14" s="155">
        <f t="shared" si="9"/>
        <v>5.5952991170642896</v>
      </c>
      <c r="M14" s="155">
        <f t="shared" si="10"/>
        <v>8.3381539742427968</v>
      </c>
      <c r="N14" s="155">
        <f t="shared" si="11"/>
        <v>7.7836967549392746</v>
      </c>
    </row>
    <row r="15" spans="1:14" ht="15.95" customHeight="1" x14ac:dyDescent="0.4">
      <c r="A15" s="85"/>
      <c r="B15" s="51" t="s">
        <v>94</v>
      </c>
      <c r="C15" s="48">
        <f t="shared" si="0"/>
        <v>246288022.10999998</v>
      </c>
      <c r="D15" s="48">
        <f t="shared" si="1"/>
        <v>760229611.11000001</v>
      </c>
      <c r="E15" s="47">
        <f t="shared" si="2"/>
        <v>8</v>
      </c>
      <c r="F15" s="59">
        <f t="shared" si="3"/>
        <v>1006517633.22</v>
      </c>
      <c r="G15" s="48">
        <f t="shared" si="4"/>
        <v>339007044.09999996</v>
      </c>
      <c r="H15" s="48">
        <f t="shared" si="5"/>
        <v>1098114917.1299999</v>
      </c>
      <c r="I15" s="47">
        <f t="shared" si="6"/>
        <v>7</v>
      </c>
      <c r="J15" s="59">
        <f t="shared" si="7"/>
        <v>1437121961.2299998</v>
      </c>
      <c r="K15" s="48">
        <f t="shared" si="8"/>
        <v>430604328.00999975</v>
      </c>
      <c r="L15" s="155">
        <f t="shared" si="9"/>
        <v>42.781598036433031</v>
      </c>
      <c r="M15" s="155">
        <f t="shared" si="10"/>
        <v>2.9064368109325325</v>
      </c>
      <c r="N15" s="155">
        <f t="shared" si="11"/>
        <v>3.6686352633782144</v>
      </c>
    </row>
    <row r="16" spans="1:14" ht="15.95" customHeight="1" x14ac:dyDescent="0.4">
      <c r="A16" s="85"/>
      <c r="B16" s="51" t="s">
        <v>113</v>
      </c>
      <c r="C16" s="48">
        <f t="shared" si="0"/>
        <v>51244859.719999999</v>
      </c>
      <c r="D16" s="48">
        <f t="shared" si="1"/>
        <v>1030973600.63</v>
      </c>
      <c r="E16" s="47">
        <f t="shared" si="2"/>
        <v>7</v>
      </c>
      <c r="F16" s="59">
        <f t="shared" si="3"/>
        <v>1082218460.3499999</v>
      </c>
      <c r="G16" s="48">
        <f t="shared" si="4"/>
        <v>56060581.469999999</v>
      </c>
      <c r="H16" s="48">
        <f t="shared" si="5"/>
        <v>1061108227.53</v>
      </c>
      <c r="I16" s="47">
        <f t="shared" si="6"/>
        <v>8</v>
      </c>
      <c r="J16" s="59">
        <f t="shared" si="7"/>
        <v>1117168809</v>
      </c>
      <c r="K16" s="48">
        <f t="shared" si="8"/>
        <v>34950348.650000095</v>
      </c>
      <c r="L16" s="155">
        <f t="shared" si="9"/>
        <v>3.2295095611931086</v>
      </c>
      <c r="M16" s="155">
        <f t="shared" si="10"/>
        <v>3.1250317598206077</v>
      </c>
      <c r="N16" s="155">
        <f t="shared" si="11"/>
        <v>2.8518699166881021</v>
      </c>
    </row>
    <row r="17" spans="1:14" ht="15.95" customHeight="1" x14ac:dyDescent="0.4">
      <c r="A17" s="85"/>
      <c r="B17" s="51" t="s">
        <v>77</v>
      </c>
      <c r="C17" s="48">
        <f t="shared" si="0"/>
        <v>199353858.60000002</v>
      </c>
      <c r="D17" s="48">
        <f t="shared" si="1"/>
        <v>469052547.52000004</v>
      </c>
      <c r="E17" s="47">
        <f t="shared" si="2"/>
        <v>9</v>
      </c>
      <c r="F17" s="59">
        <f t="shared" si="3"/>
        <v>668406406.12000012</v>
      </c>
      <c r="G17" s="48">
        <f t="shared" si="4"/>
        <v>264273841.51000002</v>
      </c>
      <c r="H17" s="48">
        <f t="shared" si="5"/>
        <v>482838431.06999999</v>
      </c>
      <c r="I17" s="47">
        <f t="shared" si="6"/>
        <v>9</v>
      </c>
      <c r="J17" s="59">
        <f t="shared" si="7"/>
        <v>747112272.58000004</v>
      </c>
      <c r="K17" s="48">
        <f t="shared" si="8"/>
        <v>78705866.459999919</v>
      </c>
      <c r="L17" s="155">
        <f t="shared" si="9"/>
        <v>11.775151425743475</v>
      </c>
      <c r="M17" s="155">
        <f t="shared" si="10"/>
        <v>1.9301012911173372</v>
      </c>
      <c r="N17" s="155">
        <f t="shared" si="11"/>
        <v>1.9072023828400522</v>
      </c>
    </row>
    <row r="18" spans="1:14" ht="15.95" customHeight="1" x14ac:dyDescent="0.4">
      <c r="A18" s="85"/>
      <c r="B18" s="51" t="s">
        <v>114</v>
      </c>
      <c r="C18" s="48">
        <f t="shared" si="0"/>
        <v>522938873.75999999</v>
      </c>
      <c r="D18" s="48">
        <f t="shared" si="1"/>
        <v>39680.68</v>
      </c>
      <c r="E18" s="47">
        <f t="shared" si="2"/>
        <v>10</v>
      </c>
      <c r="F18" s="59">
        <f t="shared" si="3"/>
        <v>522978554.44</v>
      </c>
      <c r="G18" s="48">
        <f t="shared" si="4"/>
        <v>591782213.35000002</v>
      </c>
      <c r="H18" s="48">
        <f t="shared" si="5"/>
        <v>67516.37</v>
      </c>
      <c r="I18" s="47">
        <f t="shared" si="6"/>
        <v>10</v>
      </c>
      <c r="J18" s="59">
        <f t="shared" si="7"/>
        <v>591849729.72000003</v>
      </c>
      <c r="K18" s="48">
        <f t="shared" si="8"/>
        <v>68871175.280000031</v>
      </c>
      <c r="L18" s="155">
        <f t="shared" si="9"/>
        <v>13.169024751645232</v>
      </c>
      <c r="M18" s="155">
        <f t="shared" si="10"/>
        <v>1.5101614435605859</v>
      </c>
      <c r="N18" s="155">
        <f t="shared" si="11"/>
        <v>1.5108535306309758</v>
      </c>
    </row>
    <row r="19" spans="1:14" ht="15.95" customHeight="1" x14ac:dyDescent="0.4">
      <c r="A19" s="85"/>
      <c r="B19" s="51" t="s">
        <v>85</v>
      </c>
      <c r="C19" s="48">
        <f t="shared" si="0"/>
        <v>475264843.25999999</v>
      </c>
      <c r="D19" s="48">
        <f t="shared" si="1"/>
        <v>4465429.4899999993</v>
      </c>
      <c r="E19" s="47">
        <f t="shared" si="2"/>
        <v>11</v>
      </c>
      <c r="F19" s="59">
        <f t="shared" si="3"/>
        <v>479730272.75</v>
      </c>
      <c r="G19" s="48">
        <f t="shared" si="4"/>
        <v>567659461.50999999</v>
      </c>
      <c r="H19" s="48">
        <f t="shared" si="5"/>
        <v>3915088.2300000004</v>
      </c>
      <c r="I19" s="47">
        <f t="shared" si="6"/>
        <v>11</v>
      </c>
      <c r="J19" s="59">
        <f t="shared" si="7"/>
        <v>571574549.74000001</v>
      </c>
      <c r="K19" s="48">
        <f t="shared" si="8"/>
        <v>91844276.99000001</v>
      </c>
      <c r="L19" s="155">
        <f t="shared" si="9"/>
        <v>19.144982546861801</v>
      </c>
      <c r="M19" s="155">
        <f t="shared" si="10"/>
        <v>1.3852769966669258</v>
      </c>
      <c r="N19" s="155">
        <f t="shared" si="11"/>
        <v>1.4590957520619907</v>
      </c>
    </row>
    <row r="20" spans="1:14" ht="15.95" customHeight="1" x14ac:dyDescent="0.4">
      <c r="A20" s="85"/>
      <c r="B20" s="51" t="s">
        <v>115</v>
      </c>
      <c r="C20" s="48">
        <f t="shared" si="0"/>
        <v>367935358.19000006</v>
      </c>
      <c r="D20" s="48">
        <f t="shared" si="1"/>
        <v>2014749.3900000001</v>
      </c>
      <c r="E20" s="47">
        <f t="shared" si="2"/>
        <v>12</v>
      </c>
      <c r="F20" s="59">
        <f t="shared" si="3"/>
        <v>369950107.58000004</v>
      </c>
      <c r="G20" s="48">
        <f t="shared" si="4"/>
        <v>417610447.07000005</v>
      </c>
      <c r="H20" s="48">
        <f t="shared" si="5"/>
        <v>12287453.320000002</v>
      </c>
      <c r="I20" s="47">
        <f t="shared" si="6"/>
        <v>12</v>
      </c>
      <c r="J20" s="59">
        <f t="shared" si="7"/>
        <v>429897900.39000005</v>
      </c>
      <c r="K20" s="48">
        <f t="shared" si="8"/>
        <v>59947792.810000002</v>
      </c>
      <c r="L20" s="155">
        <f t="shared" si="9"/>
        <v>16.204291222441817</v>
      </c>
      <c r="M20" s="155">
        <f t="shared" si="10"/>
        <v>1.0682739928153275</v>
      </c>
      <c r="N20" s="155">
        <f t="shared" si="11"/>
        <v>1.0974284991603445</v>
      </c>
    </row>
    <row r="21" spans="1:14" ht="15.95" customHeight="1" x14ac:dyDescent="0.4">
      <c r="A21" s="85"/>
      <c r="B21" s="51" t="s">
        <v>118</v>
      </c>
      <c r="C21" s="48">
        <f t="shared" si="0"/>
        <v>276909619.81</v>
      </c>
      <c r="D21" s="48">
        <f t="shared" si="1"/>
        <v>3773304.97</v>
      </c>
      <c r="E21" s="47">
        <f t="shared" si="2"/>
        <v>15</v>
      </c>
      <c r="F21" s="59">
        <f t="shared" si="3"/>
        <v>280682924.78000003</v>
      </c>
      <c r="G21" s="48">
        <f t="shared" si="4"/>
        <v>314828234.28000003</v>
      </c>
      <c r="H21" s="48">
        <f t="shared" si="5"/>
        <v>3639866.46</v>
      </c>
      <c r="I21" s="47">
        <f t="shared" si="6"/>
        <v>13</v>
      </c>
      <c r="J21" s="59">
        <f t="shared" si="7"/>
        <v>318468100.74000001</v>
      </c>
      <c r="K21" s="48">
        <f t="shared" si="8"/>
        <v>37785175.959999979</v>
      </c>
      <c r="L21" s="155">
        <f t="shared" si="9"/>
        <v>13.461871964465274</v>
      </c>
      <c r="M21" s="155">
        <f t="shared" si="10"/>
        <v>0.81050461299021093</v>
      </c>
      <c r="N21" s="155">
        <f t="shared" si="11"/>
        <v>0.81297435858254607</v>
      </c>
    </row>
    <row r="22" spans="1:14" ht="15.95" customHeight="1" x14ac:dyDescent="0.4">
      <c r="A22" s="85"/>
      <c r="B22" s="50" t="s">
        <v>119</v>
      </c>
      <c r="C22" s="48">
        <f t="shared" si="0"/>
        <v>248824038.81999996</v>
      </c>
      <c r="D22" s="48">
        <f t="shared" si="1"/>
        <v>0</v>
      </c>
      <c r="E22" s="47">
        <f t="shared" si="2"/>
        <v>16</v>
      </c>
      <c r="F22" s="59">
        <f t="shared" si="3"/>
        <v>248824038.81999996</v>
      </c>
      <c r="G22" s="48">
        <f t="shared" si="4"/>
        <v>297794598.55999994</v>
      </c>
      <c r="H22" s="48">
        <f t="shared" si="5"/>
        <v>0</v>
      </c>
      <c r="I22" s="47">
        <f t="shared" si="6"/>
        <v>14</v>
      </c>
      <c r="J22" s="59">
        <f t="shared" si="7"/>
        <v>297794598.55999994</v>
      </c>
      <c r="K22" s="48">
        <f t="shared" si="8"/>
        <v>48970559.73999998</v>
      </c>
      <c r="L22" s="155">
        <f t="shared" si="9"/>
        <v>19.680799319966599</v>
      </c>
      <c r="M22" s="155">
        <f t="shared" si="10"/>
        <v>0.71850837183821248</v>
      </c>
      <c r="N22" s="155">
        <f t="shared" si="11"/>
        <v>0.76019975687082919</v>
      </c>
    </row>
    <row r="23" spans="1:14" ht="15.95" customHeight="1" x14ac:dyDescent="0.4">
      <c r="A23" s="85"/>
      <c r="B23" s="51" t="s">
        <v>116</v>
      </c>
      <c r="C23" s="48">
        <f t="shared" si="0"/>
        <v>302214914.30000001</v>
      </c>
      <c r="D23" s="48">
        <f t="shared" si="1"/>
        <v>0</v>
      </c>
      <c r="E23" s="47">
        <f t="shared" si="2"/>
        <v>13</v>
      </c>
      <c r="F23" s="59">
        <f t="shared" si="3"/>
        <v>302214914.30000001</v>
      </c>
      <c r="G23" s="48">
        <f t="shared" si="4"/>
        <v>272403764.05000001</v>
      </c>
      <c r="H23" s="48">
        <f t="shared" si="5"/>
        <v>25899.64</v>
      </c>
      <c r="I23" s="47">
        <f t="shared" si="6"/>
        <v>15</v>
      </c>
      <c r="J23" s="59">
        <f t="shared" si="7"/>
        <v>272429663.69</v>
      </c>
      <c r="K23" s="48">
        <f t="shared" si="8"/>
        <v>-29785250.610000014</v>
      </c>
      <c r="L23" s="155">
        <f t="shared" si="9"/>
        <v>-9.8556521206074752</v>
      </c>
      <c r="M23" s="155">
        <f t="shared" si="10"/>
        <v>0.87268073876093821</v>
      </c>
      <c r="N23" s="155">
        <f t="shared" si="11"/>
        <v>0.6954490279641955</v>
      </c>
    </row>
    <row r="24" spans="1:14" ht="15.95" customHeight="1" x14ac:dyDescent="0.4">
      <c r="A24" s="85"/>
      <c r="B24" s="51" t="s">
        <v>117</v>
      </c>
      <c r="C24" s="48">
        <f t="shared" si="0"/>
        <v>16669728.850000001</v>
      </c>
      <c r="D24" s="48">
        <f t="shared" si="1"/>
        <v>281908331.31999999</v>
      </c>
      <c r="E24" s="47">
        <f t="shared" si="2"/>
        <v>14</v>
      </c>
      <c r="F24" s="59">
        <f t="shared" si="3"/>
        <v>298578060.17000002</v>
      </c>
      <c r="G24" s="48">
        <f t="shared" si="4"/>
        <v>11837761.51</v>
      </c>
      <c r="H24" s="48">
        <f t="shared" si="5"/>
        <v>245393199.75</v>
      </c>
      <c r="I24" s="47">
        <f t="shared" si="6"/>
        <v>16</v>
      </c>
      <c r="J24" s="59">
        <f t="shared" si="7"/>
        <v>257230961.25999999</v>
      </c>
      <c r="K24" s="48">
        <f t="shared" si="8"/>
        <v>-41347098.910000026</v>
      </c>
      <c r="L24" s="155">
        <f t="shared" si="9"/>
        <v>-13.848003060391784</v>
      </c>
      <c r="M24" s="155">
        <f t="shared" si="10"/>
        <v>0.86217889918003776</v>
      </c>
      <c r="N24" s="155">
        <f t="shared" si="11"/>
        <v>0.65665030579828565</v>
      </c>
    </row>
    <row r="25" spans="1:14" ht="15.95" customHeight="1" x14ac:dyDescent="0.4">
      <c r="A25" s="85"/>
      <c r="B25" s="51" t="s">
        <v>80</v>
      </c>
      <c r="C25" s="48">
        <f t="shared" si="0"/>
        <v>197208846.86999997</v>
      </c>
      <c r="D25" s="48">
        <f t="shared" si="1"/>
        <v>0</v>
      </c>
      <c r="E25" s="47">
        <f t="shared" si="2"/>
        <v>18</v>
      </c>
      <c r="F25" s="59">
        <f t="shared" si="3"/>
        <v>197208846.86999997</v>
      </c>
      <c r="G25" s="48">
        <f t="shared" si="4"/>
        <v>242623700.41000003</v>
      </c>
      <c r="H25" s="48">
        <f t="shared" si="5"/>
        <v>0</v>
      </c>
      <c r="I25" s="47">
        <f t="shared" si="6"/>
        <v>17</v>
      </c>
      <c r="J25" s="59">
        <f t="shared" si="7"/>
        <v>242623700.41000003</v>
      </c>
      <c r="K25" s="48">
        <f t="shared" si="8"/>
        <v>45414853.540000051</v>
      </c>
      <c r="L25" s="155">
        <f t="shared" si="9"/>
        <v>23.028811466017807</v>
      </c>
      <c r="M25" s="155">
        <f t="shared" si="10"/>
        <v>0.56946349777385663</v>
      </c>
      <c r="N25" s="155">
        <f t="shared" si="11"/>
        <v>0.61936139525251088</v>
      </c>
    </row>
    <row r="26" spans="1:14" ht="15.95" customHeight="1" x14ac:dyDescent="0.4">
      <c r="A26" s="85"/>
      <c r="B26" s="51" t="s">
        <v>120</v>
      </c>
      <c r="C26" s="48">
        <f t="shared" si="0"/>
        <v>192112294.98999998</v>
      </c>
      <c r="D26" s="48">
        <f t="shared" si="1"/>
        <v>231834.69000000003</v>
      </c>
      <c r="E26" s="47">
        <f t="shared" si="2"/>
        <v>19</v>
      </c>
      <c r="F26" s="59">
        <f t="shared" si="3"/>
        <v>192344129.67999998</v>
      </c>
      <c r="G26" s="48">
        <f t="shared" si="4"/>
        <v>227292910.13</v>
      </c>
      <c r="H26" s="48">
        <f t="shared" si="5"/>
        <v>204302.81</v>
      </c>
      <c r="I26" s="47">
        <f t="shared" si="6"/>
        <v>19</v>
      </c>
      <c r="J26" s="59">
        <f t="shared" si="7"/>
        <v>227497212.94</v>
      </c>
      <c r="K26" s="48">
        <f t="shared" si="8"/>
        <v>35153083.26000002</v>
      </c>
      <c r="L26" s="155">
        <f t="shared" si="9"/>
        <v>18.276140435626328</v>
      </c>
      <c r="M26" s="155">
        <f t="shared" si="10"/>
        <v>0.55541606070058891</v>
      </c>
      <c r="N26" s="155">
        <f t="shared" si="11"/>
        <v>0.58074702094012121</v>
      </c>
    </row>
    <row r="27" spans="1:14" ht="15.95" customHeight="1" x14ac:dyDescent="0.4">
      <c r="A27" s="85"/>
      <c r="B27" s="51" t="s">
        <v>121</v>
      </c>
      <c r="C27" s="48">
        <f t="shared" si="0"/>
        <v>94542447.270000011</v>
      </c>
      <c r="D27" s="48">
        <f t="shared" si="1"/>
        <v>66955970.399999991</v>
      </c>
      <c r="E27" s="47">
        <f t="shared" si="2"/>
        <v>21</v>
      </c>
      <c r="F27" s="59">
        <f t="shared" si="3"/>
        <v>161498417.67000002</v>
      </c>
      <c r="G27" s="48">
        <f t="shared" si="4"/>
        <v>134184479.64999999</v>
      </c>
      <c r="H27" s="48">
        <f t="shared" si="5"/>
        <v>96957459.339999989</v>
      </c>
      <c r="I27" s="47">
        <f t="shared" si="6"/>
        <v>18</v>
      </c>
      <c r="J27" s="59">
        <f t="shared" si="7"/>
        <v>231141938.98999998</v>
      </c>
      <c r="K27" s="48">
        <f t="shared" si="8"/>
        <v>69643521.319999963</v>
      </c>
      <c r="L27" s="155">
        <f t="shared" si="9"/>
        <v>43.123345927950204</v>
      </c>
      <c r="M27" s="155">
        <f t="shared" si="10"/>
        <v>0.46634547724893061</v>
      </c>
      <c r="N27" s="155">
        <f t="shared" si="11"/>
        <v>0.59005115160759702</v>
      </c>
    </row>
    <row r="28" spans="1:14" ht="15.95" customHeight="1" x14ac:dyDescent="0.4">
      <c r="A28" s="85"/>
      <c r="B28" s="51" t="s">
        <v>122</v>
      </c>
      <c r="C28" s="48">
        <f t="shared" si="0"/>
        <v>179624333.57999998</v>
      </c>
      <c r="D28" s="48">
        <f t="shared" si="1"/>
        <v>0</v>
      </c>
      <c r="E28" s="47">
        <f t="shared" si="2"/>
        <v>20</v>
      </c>
      <c r="F28" s="59">
        <f t="shared" si="3"/>
        <v>179624333.57999998</v>
      </c>
      <c r="G28" s="48">
        <f t="shared" si="4"/>
        <v>210195473.29999998</v>
      </c>
      <c r="H28" s="48">
        <f t="shared" si="5"/>
        <v>0</v>
      </c>
      <c r="I28" s="47">
        <f t="shared" si="6"/>
        <v>20</v>
      </c>
      <c r="J28" s="59">
        <f t="shared" si="7"/>
        <v>210195473.29999998</v>
      </c>
      <c r="K28" s="48">
        <f t="shared" si="8"/>
        <v>30571139.719999999</v>
      </c>
      <c r="L28" s="155">
        <f t="shared" si="9"/>
        <v>17.019486787064078</v>
      </c>
      <c r="M28" s="155">
        <f t="shared" si="10"/>
        <v>0.51868616904998188</v>
      </c>
      <c r="N28" s="155">
        <f t="shared" si="11"/>
        <v>0.53657973808351034</v>
      </c>
    </row>
    <row r="29" spans="1:14" ht="15.95" customHeight="1" x14ac:dyDescent="0.4">
      <c r="A29" s="85"/>
      <c r="B29" s="51" t="s">
        <v>78</v>
      </c>
      <c r="C29" s="48">
        <f t="shared" si="0"/>
        <v>232927700.71999997</v>
      </c>
      <c r="D29" s="48">
        <f t="shared" si="1"/>
        <v>3025607.4299999997</v>
      </c>
      <c r="E29" s="47">
        <f t="shared" si="2"/>
        <v>17</v>
      </c>
      <c r="F29" s="59">
        <f t="shared" si="3"/>
        <v>235953308.14999998</v>
      </c>
      <c r="G29" s="48">
        <f t="shared" si="4"/>
        <v>191069465.27000001</v>
      </c>
      <c r="H29" s="48">
        <f t="shared" si="5"/>
        <v>987134.53</v>
      </c>
      <c r="I29" s="47">
        <f t="shared" si="6"/>
        <v>21</v>
      </c>
      <c r="J29" s="59">
        <f t="shared" si="7"/>
        <v>192056599.80000001</v>
      </c>
      <c r="K29" s="48">
        <f t="shared" si="8"/>
        <v>-43896708.349999964</v>
      </c>
      <c r="L29" s="155">
        <f t="shared" si="9"/>
        <v>-18.603980886800706</v>
      </c>
      <c r="M29" s="155">
        <f t="shared" si="10"/>
        <v>0.68134263904999237</v>
      </c>
      <c r="N29" s="155">
        <f t="shared" si="11"/>
        <v>0.49027544884761115</v>
      </c>
    </row>
    <row r="30" spans="1:14" ht="15.95" customHeight="1" x14ac:dyDescent="0.4">
      <c r="A30" s="85"/>
      <c r="B30" s="50" t="s">
        <v>123</v>
      </c>
      <c r="C30" s="48">
        <f t="shared" si="0"/>
        <v>0</v>
      </c>
      <c r="D30" s="48">
        <f t="shared" si="1"/>
        <v>148116992.67000002</v>
      </c>
      <c r="E30" s="47">
        <f t="shared" si="2"/>
        <v>23</v>
      </c>
      <c r="F30" s="59">
        <f t="shared" si="3"/>
        <v>148116992.67000002</v>
      </c>
      <c r="G30" s="48">
        <f t="shared" si="4"/>
        <v>0</v>
      </c>
      <c r="H30" s="48">
        <f t="shared" si="5"/>
        <v>173501644.06</v>
      </c>
      <c r="I30" s="47">
        <f t="shared" si="6"/>
        <v>22</v>
      </c>
      <c r="J30" s="59">
        <f t="shared" si="7"/>
        <v>173501644.06</v>
      </c>
      <c r="K30" s="48">
        <f t="shared" si="8"/>
        <v>25384651.389999986</v>
      </c>
      <c r="L30" s="155">
        <f t="shared" si="9"/>
        <v>17.138243851977329</v>
      </c>
      <c r="M30" s="155">
        <f t="shared" si="10"/>
        <v>0.42770505514493756</v>
      </c>
      <c r="N30" s="155">
        <f t="shared" si="11"/>
        <v>0.44290899925280758</v>
      </c>
    </row>
    <row r="31" spans="1:14" ht="15.95" customHeight="1" x14ac:dyDescent="0.4">
      <c r="A31" s="85"/>
      <c r="B31" s="51" t="s">
        <v>87</v>
      </c>
      <c r="C31" s="48">
        <f t="shared" si="0"/>
        <v>8683783.8000000007</v>
      </c>
      <c r="D31" s="48">
        <f t="shared" si="1"/>
        <v>149863138</v>
      </c>
      <c r="E31" s="47">
        <f t="shared" si="2"/>
        <v>22</v>
      </c>
      <c r="F31" s="59">
        <f t="shared" si="3"/>
        <v>158546921.80000001</v>
      </c>
      <c r="G31" s="48">
        <f t="shared" si="4"/>
        <v>2245116.0700000003</v>
      </c>
      <c r="H31" s="48">
        <f t="shared" si="5"/>
        <v>157987575.18000001</v>
      </c>
      <c r="I31" s="47">
        <f t="shared" si="6"/>
        <v>23</v>
      </c>
      <c r="J31" s="59">
        <f t="shared" si="7"/>
        <v>160232691.25</v>
      </c>
      <c r="K31" s="48">
        <f t="shared" si="8"/>
        <v>1685769.4499999881</v>
      </c>
      <c r="L31" s="155">
        <f t="shared" si="9"/>
        <v>1.0632621755511042</v>
      </c>
      <c r="M31" s="155">
        <f t="shared" si="10"/>
        <v>0.45782268941019205</v>
      </c>
      <c r="N31" s="155">
        <f t="shared" si="11"/>
        <v>0.40903647520815084</v>
      </c>
    </row>
    <row r="32" spans="1:14" ht="15.95" customHeight="1" x14ac:dyDescent="0.4">
      <c r="A32" s="85"/>
      <c r="B32" s="51" t="s">
        <v>125</v>
      </c>
      <c r="C32" s="48">
        <f t="shared" si="0"/>
        <v>83090254.170000002</v>
      </c>
      <c r="D32" s="48">
        <f t="shared" si="1"/>
        <v>3078527.45</v>
      </c>
      <c r="E32" s="47">
        <f t="shared" si="2"/>
        <v>25</v>
      </c>
      <c r="F32" s="59">
        <f t="shared" si="3"/>
        <v>86168781.620000005</v>
      </c>
      <c r="G32" s="48">
        <f t="shared" si="4"/>
        <v>135459750.09999999</v>
      </c>
      <c r="H32" s="48">
        <f t="shared" si="5"/>
        <v>230978.1</v>
      </c>
      <c r="I32" s="47">
        <f t="shared" si="6"/>
        <v>24</v>
      </c>
      <c r="J32" s="59">
        <f t="shared" si="7"/>
        <v>135690728.19999999</v>
      </c>
      <c r="K32" s="48">
        <f t="shared" si="8"/>
        <v>49521946.579999983</v>
      </c>
      <c r="L32" s="155">
        <f t="shared" si="9"/>
        <v>57.470867811952218</v>
      </c>
      <c r="M32" s="155">
        <f t="shared" si="10"/>
        <v>0.24882238580596602</v>
      </c>
      <c r="N32" s="155">
        <f t="shared" si="11"/>
        <v>0.34638660031465474</v>
      </c>
    </row>
    <row r="33" spans="1:14" ht="15.95" customHeight="1" x14ac:dyDescent="0.4">
      <c r="A33" s="85"/>
      <c r="B33" s="51" t="s">
        <v>124</v>
      </c>
      <c r="C33" s="48">
        <f t="shared" si="0"/>
        <v>125246745.8</v>
      </c>
      <c r="D33" s="48">
        <f t="shared" si="1"/>
        <v>3540351.8000000003</v>
      </c>
      <c r="E33" s="47">
        <f t="shared" si="2"/>
        <v>24</v>
      </c>
      <c r="F33" s="59">
        <f t="shared" si="3"/>
        <v>128787097.59999999</v>
      </c>
      <c r="G33" s="48">
        <f t="shared" si="4"/>
        <v>115670828.28999999</v>
      </c>
      <c r="H33" s="48">
        <f t="shared" si="5"/>
        <v>2834573</v>
      </c>
      <c r="I33" s="47">
        <f t="shared" si="6"/>
        <v>25</v>
      </c>
      <c r="J33" s="59">
        <f t="shared" si="7"/>
        <v>118505401.28999999</v>
      </c>
      <c r="K33" s="48">
        <f t="shared" si="8"/>
        <v>-10281696.310000002</v>
      </c>
      <c r="L33" s="155">
        <f t="shared" si="9"/>
        <v>-7.9834832072494839</v>
      </c>
      <c r="M33" s="155">
        <f t="shared" si="10"/>
        <v>0.37188773339253112</v>
      </c>
      <c r="N33" s="155">
        <f t="shared" si="11"/>
        <v>0.30251649185096646</v>
      </c>
    </row>
    <row r="34" spans="1:14" ht="15.95" customHeight="1" x14ac:dyDescent="0.4">
      <c r="A34" s="85"/>
      <c r="B34" s="51" t="s">
        <v>126</v>
      </c>
      <c r="C34" s="48">
        <f t="shared" si="0"/>
        <v>72496798.519999996</v>
      </c>
      <c r="D34" s="48">
        <f t="shared" si="1"/>
        <v>2940017.23</v>
      </c>
      <c r="E34" s="47">
        <f t="shared" si="2"/>
        <v>26</v>
      </c>
      <c r="F34" s="59">
        <f t="shared" si="3"/>
        <v>75436815.75</v>
      </c>
      <c r="G34" s="48">
        <f t="shared" si="4"/>
        <v>94877191.989999995</v>
      </c>
      <c r="H34" s="48">
        <f t="shared" si="5"/>
        <v>1350739.5</v>
      </c>
      <c r="I34" s="47">
        <f t="shared" si="6"/>
        <v>26</v>
      </c>
      <c r="J34" s="59">
        <f t="shared" si="7"/>
        <v>96227931.489999995</v>
      </c>
      <c r="K34" s="48">
        <f t="shared" si="8"/>
        <v>20791115.739999995</v>
      </c>
      <c r="L34" s="155">
        <f t="shared" si="9"/>
        <v>27.560966794916702</v>
      </c>
      <c r="M34" s="155">
        <f t="shared" si="10"/>
        <v>0.21783258530097888</v>
      </c>
      <c r="N34" s="155">
        <f t="shared" si="11"/>
        <v>0.24564733704577915</v>
      </c>
    </row>
    <row r="35" spans="1:14" ht="15.95" customHeight="1" x14ac:dyDescent="0.4">
      <c r="A35" s="85"/>
      <c r="B35" s="51" t="s">
        <v>109</v>
      </c>
      <c r="C35" s="48">
        <f t="shared" si="0"/>
        <v>37511033.82</v>
      </c>
      <c r="D35" s="48">
        <f t="shared" si="1"/>
        <v>68570</v>
      </c>
      <c r="E35" s="47">
        <f t="shared" si="2"/>
        <v>28</v>
      </c>
      <c r="F35" s="59">
        <f t="shared" si="3"/>
        <v>37579603.82</v>
      </c>
      <c r="G35" s="48">
        <f t="shared" si="4"/>
        <v>76704593.120000005</v>
      </c>
      <c r="H35" s="48">
        <f t="shared" si="5"/>
        <v>12500000</v>
      </c>
      <c r="I35" s="47">
        <f t="shared" si="6"/>
        <v>27</v>
      </c>
      <c r="J35" s="59">
        <f t="shared" si="7"/>
        <v>89204593.120000005</v>
      </c>
      <c r="K35" s="48">
        <f t="shared" si="8"/>
        <v>51624989.300000004</v>
      </c>
      <c r="L35" s="155">
        <f t="shared" si="9"/>
        <v>137.37502275775725</v>
      </c>
      <c r="M35" s="155">
        <f t="shared" si="10"/>
        <v>0.10851547978676634</v>
      </c>
      <c r="N35" s="155">
        <f t="shared" si="11"/>
        <v>0.22771840164160045</v>
      </c>
    </row>
    <row r="36" spans="1:14" ht="15.95" customHeight="1" x14ac:dyDescent="0.4">
      <c r="A36" s="85"/>
      <c r="B36" s="51" t="s">
        <v>127</v>
      </c>
      <c r="C36" s="48">
        <f t="shared" si="0"/>
        <v>39695926.420000002</v>
      </c>
      <c r="D36" s="48">
        <f t="shared" si="1"/>
        <v>0</v>
      </c>
      <c r="E36" s="47">
        <f t="shared" si="2"/>
        <v>27</v>
      </c>
      <c r="F36" s="59">
        <f t="shared" si="3"/>
        <v>39695926.420000002</v>
      </c>
      <c r="G36" s="48">
        <f t="shared" si="4"/>
        <v>40598696.990000002</v>
      </c>
      <c r="H36" s="48">
        <f t="shared" si="5"/>
        <v>0</v>
      </c>
      <c r="I36" s="47">
        <f t="shared" si="6"/>
        <v>28</v>
      </c>
      <c r="J36" s="59">
        <f t="shared" si="7"/>
        <v>40598696.990000002</v>
      </c>
      <c r="K36" s="48">
        <f t="shared" si="8"/>
        <v>902770.5700000003</v>
      </c>
      <c r="L36" s="155">
        <f t="shared" si="9"/>
        <v>2.2742146396793936</v>
      </c>
      <c r="M36" s="155">
        <f t="shared" si="10"/>
        <v>0.11462660760553155</v>
      </c>
      <c r="N36" s="155">
        <f t="shared" si="11"/>
        <v>0.10363895023721237</v>
      </c>
    </row>
    <row r="37" spans="1:14" ht="15.95" customHeight="1" x14ac:dyDescent="0.4">
      <c r="A37" s="85"/>
      <c r="B37" s="51" t="s">
        <v>79</v>
      </c>
      <c r="C37" s="48">
        <f t="shared" si="0"/>
        <v>23077203.399999999</v>
      </c>
      <c r="D37" s="48">
        <f t="shared" si="1"/>
        <v>0</v>
      </c>
      <c r="E37" s="47">
        <f t="shared" si="2"/>
        <v>29</v>
      </c>
      <c r="F37" s="59">
        <f t="shared" si="3"/>
        <v>23077203.399999999</v>
      </c>
      <c r="G37" s="48">
        <f t="shared" si="4"/>
        <v>26384340.780000001</v>
      </c>
      <c r="H37" s="48">
        <f t="shared" si="5"/>
        <v>0</v>
      </c>
      <c r="I37" s="47">
        <f t="shared" si="6"/>
        <v>30</v>
      </c>
      <c r="J37" s="59">
        <f t="shared" si="7"/>
        <v>26384340.780000001</v>
      </c>
      <c r="K37" s="48">
        <f t="shared" si="8"/>
        <v>3307137.3800000027</v>
      </c>
      <c r="L37" s="155">
        <f t="shared" si="9"/>
        <v>14.330754566214047</v>
      </c>
      <c r="M37" s="155">
        <f t="shared" si="10"/>
        <v>6.6638110691178531E-2</v>
      </c>
      <c r="N37" s="155">
        <f t="shared" si="11"/>
        <v>6.7353033074278298E-2</v>
      </c>
    </row>
    <row r="38" spans="1:14" ht="15.95" customHeight="1" x14ac:dyDescent="0.4">
      <c r="A38" s="85"/>
      <c r="B38" s="51" t="s">
        <v>128</v>
      </c>
      <c r="C38" s="48">
        <f t="shared" si="0"/>
        <v>181010.08000000002</v>
      </c>
      <c r="D38" s="48">
        <f t="shared" si="1"/>
        <v>7556459.5300000003</v>
      </c>
      <c r="E38" s="47">
        <f t="shared" si="2"/>
        <v>30</v>
      </c>
      <c r="F38" s="59">
        <f t="shared" si="3"/>
        <v>7737469.6100000003</v>
      </c>
      <c r="G38" s="48">
        <f t="shared" si="4"/>
        <v>446772.83</v>
      </c>
      <c r="H38" s="48">
        <f t="shared" si="5"/>
        <v>29894562.769999996</v>
      </c>
      <c r="I38" s="47">
        <f t="shared" si="6"/>
        <v>29</v>
      </c>
      <c r="J38" s="59">
        <f t="shared" si="7"/>
        <v>30341335.599999994</v>
      </c>
      <c r="K38" s="48">
        <f t="shared" si="8"/>
        <v>22603865.989999995</v>
      </c>
      <c r="L38" s="155">
        <f t="shared" si="9"/>
        <v>292.13511818885183</v>
      </c>
      <c r="M38" s="155">
        <f t="shared" si="10"/>
        <v>2.2342844035460985E-2</v>
      </c>
      <c r="N38" s="155">
        <f t="shared" si="11"/>
        <v>7.7454312663125677E-2</v>
      </c>
    </row>
    <row r="39" spans="1:14" ht="15.95" customHeight="1" x14ac:dyDescent="0.4">
      <c r="A39" s="85"/>
      <c r="B39" s="51" t="s">
        <v>129</v>
      </c>
      <c r="C39" s="48">
        <f t="shared" si="0"/>
        <v>4265565.5200000005</v>
      </c>
      <c r="D39" s="48">
        <f t="shared" si="1"/>
        <v>0</v>
      </c>
      <c r="E39" s="47">
        <f t="shared" si="2"/>
        <v>32</v>
      </c>
      <c r="F39" s="59">
        <f t="shared" si="3"/>
        <v>4265565.5200000005</v>
      </c>
      <c r="G39" s="48">
        <f t="shared" si="4"/>
        <v>16891260.100000001</v>
      </c>
      <c r="H39" s="48">
        <f t="shared" si="5"/>
        <v>221970.51</v>
      </c>
      <c r="I39" s="47">
        <f t="shared" si="6"/>
        <v>31</v>
      </c>
      <c r="J39" s="59">
        <f t="shared" si="7"/>
        <v>17113230.610000003</v>
      </c>
      <c r="K39" s="48">
        <f t="shared" si="8"/>
        <v>12847665.090000004</v>
      </c>
      <c r="L39" s="155">
        <f t="shared" si="9"/>
        <v>301.19488329885041</v>
      </c>
      <c r="M39" s="155">
        <f t="shared" si="10"/>
        <v>1.2317316893009425E-2</v>
      </c>
      <c r="N39" s="155">
        <f t="shared" si="11"/>
        <v>4.3686063521314253E-2</v>
      </c>
    </row>
    <row r="40" spans="1:14" ht="15.95" customHeight="1" x14ac:dyDescent="0.4">
      <c r="A40" s="85"/>
      <c r="B40" s="51" t="s">
        <v>131</v>
      </c>
      <c r="C40" s="48">
        <f t="shared" si="0"/>
        <v>2508734.66</v>
      </c>
      <c r="D40" s="48">
        <f t="shared" si="1"/>
        <v>115912</v>
      </c>
      <c r="E40" s="47">
        <f t="shared" si="2"/>
        <v>33</v>
      </c>
      <c r="F40" s="59">
        <f t="shared" si="3"/>
        <v>2624646.66</v>
      </c>
      <c r="G40" s="48">
        <f t="shared" si="4"/>
        <v>8066205.0999999996</v>
      </c>
      <c r="H40" s="48">
        <f t="shared" si="5"/>
        <v>177226.35</v>
      </c>
      <c r="I40" s="47">
        <f t="shared" si="6"/>
        <v>32</v>
      </c>
      <c r="J40" s="59">
        <f t="shared" si="7"/>
        <v>8243431.4499999993</v>
      </c>
      <c r="K40" s="48">
        <f t="shared" si="8"/>
        <v>5618784.7899999991</v>
      </c>
      <c r="L40" s="155">
        <f t="shared" si="9"/>
        <v>214.07776047081319</v>
      </c>
      <c r="M40" s="155">
        <f t="shared" si="10"/>
        <v>7.5789727040457607E-3</v>
      </c>
      <c r="N40" s="155">
        <f t="shared" si="11"/>
        <v>2.104354684193083E-2</v>
      </c>
    </row>
    <row r="41" spans="1:14" ht="15.95" customHeight="1" x14ac:dyDescent="0.4">
      <c r="A41" s="85"/>
      <c r="B41" s="51" t="s">
        <v>130</v>
      </c>
      <c r="C41" s="48">
        <f t="shared" si="0"/>
        <v>4847232.83</v>
      </c>
      <c r="D41" s="48">
        <f t="shared" si="1"/>
        <v>0</v>
      </c>
      <c r="E41" s="47">
        <f t="shared" si="2"/>
        <v>31</v>
      </c>
      <c r="F41" s="59">
        <f t="shared" si="3"/>
        <v>4847232.83</v>
      </c>
      <c r="G41" s="48">
        <f t="shared" si="4"/>
        <v>5025486.6400000006</v>
      </c>
      <c r="H41" s="48">
        <f t="shared" si="5"/>
        <v>0</v>
      </c>
      <c r="I41" s="47">
        <f t="shared" si="6"/>
        <v>33</v>
      </c>
      <c r="J41" s="59">
        <f t="shared" si="7"/>
        <v>5025486.6400000006</v>
      </c>
      <c r="K41" s="48">
        <f t="shared" si="8"/>
        <v>178253.81000000052</v>
      </c>
      <c r="L41" s="155">
        <f t="shared" si="9"/>
        <v>3.6774344507812828</v>
      </c>
      <c r="M41" s="155">
        <f t="shared" si="10"/>
        <v>1.3996948948825168E-2</v>
      </c>
      <c r="N41" s="155">
        <f t="shared" si="11"/>
        <v>1.2828888570710153E-2</v>
      </c>
    </row>
    <row r="42" spans="1:14" ht="15.95" customHeight="1" x14ac:dyDescent="0.4">
      <c r="A42" s="85"/>
      <c r="B42" s="51"/>
      <c r="C42" s="48"/>
      <c r="D42" s="48"/>
      <c r="E42" s="47"/>
      <c r="F42" s="59"/>
      <c r="G42" s="48"/>
      <c r="H42" s="48"/>
      <c r="I42" s="47"/>
      <c r="J42" s="59"/>
      <c r="K42" s="48"/>
      <c r="L42" s="155"/>
      <c r="M42" s="155"/>
      <c r="N42" s="155"/>
    </row>
    <row r="43" spans="1:14" ht="24" customHeight="1" x14ac:dyDescent="0.4">
      <c r="A43" s="12"/>
      <c r="B43" s="53" t="s">
        <v>21</v>
      </c>
      <c r="C43" s="61">
        <f>SUM(C9:C41)</f>
        <v>22568438933.829998</v>
      </c>
      <c r="D43" s="61">
        <f>SUM(D9:D41)</f>
        <v>12062199841.249998</v>
      </c>
      <c r="E43" s="61"/>
      <c r="F43" s="61">
        <f>SUM(F9:F41)</f>
        <v>34630638775.079994</v>
      </c>
      <c r="G43" s="61">
        <f>SUM(G9:G41)</f>
        <v>25220746603.689991</v>
      </c>
      <c r="H43" s="61">
        <f>SUM(H9:H41)</f>
        <v>13952457000.82</v>
      </c>
      <c r="I43" s="61"/>
      <c r="J43" s="61">
        <f>SUM(J9:J41)</f>
        <v>39173203604.510002</v>
      </c>
      <c r="K43" s="61">
        <f t="shared" ref="K43" si="12">J43-F43</f>
        <v>4542564829.4300079</v>
      </c>
      <c r="L43" s="154">
        <f t="shared" ref="L43" si="13">IFERROR(K43/F43*100,0)</f>
        <v>13.117184637953635</v>
      </c>
      <c r="M43" s="158">
        <f>SUM(M9:M41)</f>
        <v>100.00000000000001</v>
      </c>
      <c r="N43" s="158">
        <f>SUM(N9:N41)</f>
        <v>100.00000000000003</v>
      </c>
    </row>
    <row r="44" spans="1:14" x14ac:dyDescent="0.4">
      <c r="A44" s="6"/>
      <c r="B44" s="70" t="s">
        <v>172</v>
      </c>
      <c r="C44" s="6"/>
      <c r="D44" s="6"/>
      <c r="E44" s="6"/>
      <c r="F44" s="82"/>
      <c r="G44" s="24"/>
      <c r="H44" s="24"/>
      <c r="I44" s="6"/>
      <c r="J44" s="6"/>
      <c r="K44" s="168"/>
      <c r="L44" s="6"/>
      <c r="M44" s="6"/>
      <c r="N44" s="6"/>
    </row>
    <row r="45" spans="1:14" x14ac:dyDescent="0.4">
      <c r="B45" s="3"/>
      <c r="F45" s="14"/>
    </row>
    <row r="46" spans="1:14" x14ac:dyDescent="0.4">
      <c r="B46" s="3"/>
      <c r="F46" s="14"/>
    </row>
    <row r="47" spans="1:14" x14ac:dyDescent="0.4">
      <c r="B47" s="3"/>
      <c r="F47" s="14"/>
    </row>
    <row r="48" spans="1:14" x14ac:dyDescent="0.4">
      <c r="B48" s="3"/>
      <c r="F48" s="14"/>
    </row>
    <row r="49" spans="1:14" x14ac:dyDescent="0.4">
      <c r="B49" s="3"/>
      <c r="F49" s="14"/>
    </row>
    <row r="50" spans="1:14" x14ac:dyDescent="0.4">
      <c r="F50" s="13"/>
    </row>
    <row r="52" spans="1:14" x14ac:dyDescent="0.4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</row>
    <row r="53" spans="1:14" ht="20" x14ac:dyDescent="0.6">
      <c r="A53" s="170" t="s">
        <v>42</v>
      </c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</row>
    <row r="54" spans="1:14" x14ac:dyDescent="0.4">
      <c r="A54" s="169" t="s">
        <v>59</v>
      </c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</row>
    <row r="55" spans="1:14" x14ac:dyDescent="0.4">
      <c r="A55" s="172" t="s">
        <v>157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</row>
    <row r="56" spans="1:14" x14ac:dyDescent="0.4">
      <c r="A56" s="169" t="s">
        <v>91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</row>
    <row r="57" spans="1:14" x14ac:dyDescent="0.4">
      <c r="A57" s="1"/>
      <c r="B57" s="126" t="s">
        <v>23</v>
      </c>
      <c r="C57" s="126">
        <v>4</v>
      </c>
      <c r="D57" s="126">
        <v>5</v>
      </c>
      <c r="E57" s="126"/>
      <c r="F57" s="126"/>
      <c r="G57" s="126">
        <v>6</v>
      </c>
      <c r="H57" s="12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6"/>
      <c r="B58" s="174" t="s">
        <v>33</v>
      </c>
      <c r="C58" s="173" t="s">
        <v>107</v>
      </c>
      <c r="D58" s="173"/>
      <c r="E58" s="173" t="s">
        <v>52</v>
      </c>
      <c r="F58" s="173"/>
      <c r="G58" s="173" t="s">
        <v>170</v>
      </c>
      <c r="H58" s="173"/>
      <c r="I58" s="173"/>
      <c r="J58" s="173"/>
      <c r="K58" s="173" t="s">
        <v>29</v>
      </c>
      <c r="L58" s="173"/>
      <c r="M58" s="173" t="s">
        <v>61</v>
      </c>
      <c r="N58" s="173"/>
    </row>
    <row r="59" spans="1:14" ht="31.5" customHeight="1" x14ac:dyDescent="0.4">
      <c r="A59" s="83"/>
      <c r="B59" s="175"/>
      <c r="C59" s="94" t="s">
        <v>28</v>
      </c>
      <c r="D59" s="94" t="s">
        <v>37</v>
      </c>
      <c r="E59" s="94" t="s">
        <v>51</v>
      </c>
      <c r="F59" s="94" t="s">
        <v>57</v>
      </c>
      <c r="G59" s="94" t="s">
        <v>28</v>
      </c>
      <c r="H59" s="94" t="s">
        <v>37</v>
      </c>
      <c r="I59" s="94" t="s">
        <v>51</v>
      </c>
      <c r="J59" s="94" t="s">
        <v>57</v>
      </c>
      <c r="K59" s="94" t="s">
        <v>26</v>
      </c>
      <c r="L59" s="94" t="s">
        <v>24</v>
      </c>
      <c r="M59" s="94">
        <v>2021</v>
      </c>
      <c r="N59" s="94">
        <v>2022</v>
      </c>
    </row>
    <row r="60" spans="1:14" ht="15.95" customHeight="1" x14ac:dyDescent="0.4">
      <c r="A60" s="126" t="s">
        <v>23</v>
      </c>
      <c r="B60" s="87" t="s">
        <v>84</v>
      </c>
      <c r="C60" s="48">
        <f>IFERROR(IF($J60&gt;0,VLOOKUP($A60&amp;$B60,'PNC AA'!$A:$E,4,0),""),"")</f>
        <v>649910138.59000027</v>
      </c>
      <c r="D60" s="48">
        <f>IFERROR(IF($J60&gt;0,VLOOKUP($A60&amp;$B60,'PNC AA'!$A:$E,5,0),""),"")</f>
        <v>578102611.87</v>
      </c>
      <c r="E60" s="47">
        <f t="shared" ref="E60:E92" si="14">IF(F60=0,"ND",RANK(F60,$F$60:$F$92))</f>
        <v>1</v>
      </c>
      <c r="F60" s="59">
        <f t="shared" ref="F60:F92" si="15">SUM(C60:D60)</f>
        <v>1228012750.4600003</v>
      </c>
      <c r="G60" s="48">
        <f>IFERROR(VLOOKUP($A60&amp;$B60,'PNC Exon. &amp; no Exon.'!$A:$AJ,3,0),0)</f>
        <v>722974961.87000012</v>
      </c>
      <c r="H60" s="48">
        <f>IFERROR(VLOOKUP($A60&amp;$B60,'PNC Exon. &amp; no Exon.'!$A:$AJ,4,0),0)</f>
        <v>449155022.14999998</v>
      </c>
      <c r="I60" s="47">
        <f t="shared" ref="I60:I92" si="16">IF(J60=0,"ND",RANK(J60,$J$60:$J$92))</f>
        <v>1</v>
      </c>
      <c r="J60" s="59">
        <f t="shared" ref="J60:J92" si="17">(G60+H60)</f>
        <v>1172129984.02</v>
      </c>
      <c r="K60" s="48">
        <f t="shared" ref="K60:K93" si="18">J60-F60</f>
        <v>-55882766.440000296</v>
      </c>
      <c r="L60" s="155">
        <f t="shared" ref="L60:L93" si="19">IFERROR(K60/F60*100,0)</f>
        <v>-4.5506666294032545</v>
      </c>
      <c r="M60" s="155">
        <f t="shared" ref="M60:M92" si="20">IFERROR(F60/$F$93*100,0)</f>
        <v>22.198523204726602</v>
      </c>
      <c r="N60" s="155">
        <f t="shared" ref="N60:N92" si="21">IFERROR(J60/$J$93*100,0)</f>
        <v>18.353706814265767</v>
      </c>
    </row>
    <row r="61" spans="1:14" ht="15.95" customHeight="1" x14ac:dyDescent="0.4">
      <c r="A61" s="126" t="s">
        <v>23</v>
      </c>
      <c r="B61" s="51" t="s">
        <v>92</v>
      </c>
      <c r="C61" s="48">
        <f>IFERROR(IF($J61&gt;0,VLOOKUP($A61&amp;$B61,'PNC AA'!$A:$E,4,0),""),"")</f>
        <v>97757403</v>
      </c>
      <c r="D61" s="48">
        <f>IFERROR(IF($J61&gt;0,VLOOKUP($A61&amp;$B61,'PNC AA'!$A:$E,5,0),""),"")</f>
        <v>778430909.95000005</v>
      </c>
      <c r="E61" s="47">
        <f t="shared" si="14"/>
        <v>2</v>
      </c>
      <c r="F61" s="59">
        <f t="shared" si="15"/>
        <v>876188312.95000005</v>
      </c>
      <c r="G61" s="48">
        <f>IFERROR(VLOOKUP($A61&amp;$B61,'PNC Exon. &amp; no Exon.'!$A:$AJ,3,0),0)</f>
        <v>119152242.25</v>
      </c>
      <c r="H61" s="48">
        <f>IFERROR(VLOOKUP($A61&amp;$B61,'PNC Exon. &amp; no Exon.'!$A:$AJ,4,0),0)</f>
        <v>992379258.21000004</v>
      </c>
      <c r="I61" s="47">
        <f t="shared" si="16"/>
        <v>2</v>
      </c>
      <c r="J61" s="59">
        <f t="shared" si="17"/>
        <v>1111531500.46</v>
      </c>
      <c r="K61" s="48">
        <f t="shared" si="18"/>
        <v>235343187.50999999</v>
      </c>
      <c r="L61" s="155">
        <f t="shared" si="19"/>
        <v>26.859886628438733</v>
      </c>
      <c r="M61" s="155">
        <f t="shared" si="20"/>
        <v>15.838668278847297</v>
      </c>
      <c r="N61" s="155">
        <f t="shared" si="21"/>
        <v>17.40483014033677</v>
      </c>
    </row>
    <row r="62" spans="1:14" ht="15.95" customHeight="1" x14ac:dyDescent="0.4">
      <c r="A62" s="126" t="s">
        <v>23</v>
      </c>
      <c r="B62" s="51" t="s">
        <v>93</v>
      </c>
      <c r="C62" s="48">
        <f>IFERROR(IF($J62&gt;0,VLOOKUP($A62&amp;$B62,'PNC AA'!$A:$E,4,0),""),"")</f>
        <v>586809634.31999993</v>
      </c>
      <c r="D62" s="48">
        <f>IFERROR(IF($J62&gt;0,VLOOKUP($A62&amp;$B62,'PNC AA'!$A:$E,5,0),""),"")</f>
        <v>75146401.590000004</v>
      </c>
      <c r="E62" s="47">
        <f t="shared" si="14"/>
        <v>3</v>
      </c>
      <c r="F62" s="59">
        <f t="shared" si="15"/>
        <v>661956035.90999997</v>
      </c>
      <c r="G62" s="48">
        <f>IFERROR(VLOOKUP($A62&amp;$B62,'PNC Exon. &amp; no Exon.'!$A:$AJ,3,0),0)</f>
        <v>657367020.95000005</v>
      </c>
      <c r="H62" s="48">
        <f>IFERROR(VLOOKUP($A62&amp;$B62,'PNC Exon. &amp; no Exon.'!$A:$AJ,4,0),0)</f>
        <v>97544489.5</v>
      </c>
      <c r="I62" s="47">
        <f t="shared" si="16"/>
        <v>3</v>
      </c>
      <c r="J62" s="59">
        <f t="shared" si="17"/>
        <v>754911510.45000005</v>
      </c>
      <c r="K62" s="48">
        <f t="shared" si="18"/>
        <v>92955474.540000081</v>
      </c>
      <c r="L62" s="155">
        <f t="shared" si="19"/>
        <v>14.042545047906835</v>
      </c>
      <c r="M62" s="155">
        <f t="shared" si="20"/>
        <v>11.966037338091635</v>
      </c>
      <c r="N62" s="155">
        <f t="shared" si="21"/>
        <v>11.820723573672709</v>
      </c>
    </row>
    <row r="63" spans="1:14" ht="15.95" customHeight="1" x14ac:dyDescent="0.4">
      <c r="A63" s="126" t="s">
        <v>23</v>
      </c>
      <c r="B63" s="51" t="s">
        <v>110</v>
      </c>
      <c r="C63" s="48">
        <f>IFERROR(IF($J63&gt;0,VLOOKUP($A63&amp;$B63,'PNC AA'!$A:$E,4,0),""),"")</f>
        <v>431993627.86999995</v>
      </c>
      <c r="D63" s="48">
        <f>IFERROR(IF($J63&gt;0,VLOOKUP($A63&amp;$B63,'PNC AA'!$A:$E,5,0),""),"")</f>
        <v>97327212.329999998</v>
      </c>
      <c r="E63" s="47">
        <f t="shared" si="14"/>
        <v>4</v>
      </c>
      <c r="F63" s="59">
        <f t="shared" si="15"/>
        <v>529320840.19999993</v>
      </c>
      <c r="G63" s="48">
        <f>IFERROR(VLOOKUP($A63&amp;$B63,'PNC Exon. &amp; no Exon.'!$A:$AJ,3,0),0)</f>
        <v>616210431.9000001</v>
      </c>
      <c r="H63" s="48">
        <f>IFERROR(VLOOKUP($A63&amp;$B63,'PNC Exon. &amp; no Exon.'!$A:$AJ,4,0),0)</f>
        <v>115216571.16</v>
      </c>
      <c r="I63" s="47">
        <f t="shared" si="16"/>
        <v>4</v>
      </c>
      <c r="J63" s="59">
        <f t="shared" si="17"/>
        <v>731427003.06000006</v>
      </c>
      <c r="K63" s="48">
        <f t="shared" si="18"/>
        <v>202106162.86000013</v>
      </c>
      <c r="L63" s="155">
        <f t="shared" si="19"/>
        <v>38.182166185566366</v>
      </c>
      <c r="M63" s="155">
        <f t="shared" si="20"/>
        <v>9.5684193421636738</v>
      </c>
      <c r="N63" s="155">
        <f t="shared" si="21"/>
        <v>11.452993228753758</v>
      </c>
    </row>
    <row r="64" spans="1:14" ht="15.95" customHeight="1" x14ac:dyDescent="0.4">
      <c r="A64" s="126" t="s">
        <v>23</v>
      </c>
      <c r="B64" s="51" t="s">
        <v>111</v>
      </c>
      <c r="C64" s="48">
        <f>IFERROR(IF($J64&gt;0,VLOOKUP($A64&amp;$B64,'PNC AA'!$A:$E,4,0),""),"")</f>
        <v>358388608.91000003</v>
      </c>
      <c r="D64" s="48">
        <f>IFERROR(IF($J64&gt;0,VLOOKUP($A64&amp;$B64,'PNC AA'!$A:$E,5,0),""),"")</f>
        <v>86048322.129999995</v>
      </c>
      <c r="E64" s="47">
        <f t="shared" si="14"/>
        <v>5</v>
      </c>
      <c r="F64" s="59">
        <f t="shared" si="15"/>
        <v>444436931.04000002</v>
      </c>
      <c r="G64" s="48">
        <f>IFERROR(VLOOKUP($A64&amp;$B64,'PNC Exon. &amp; no Exon.'!$A:$AJ,3,0),0)</f>
        <v>410245324.10999995</v>
      </c>
      <c r="H64" s="48">
        <f>IFERROR(VLOOKUP($A64&amp;$B64,'PNC Exon. &amp; no Exon.'!$A:$AJ,4,0),0)</f>
        <v>143381226.70000002</v>
      </c>
      <c r="I64" s="47">
        <f t="shared" si="16"/>
        <v>5</v>
      </c>
      <c r="J64" s="59">
        <f t="shared" si="17"/>
        <v>553626550.80999994</v>
      </c>
      <c r="K64" s="48">
        <f t="shared" si="18"/>
        <v>109189619.76999992</v>
      </c>
      <c r="L64" s="155">
        <f t="shared" si="19"/>
        <v>24.56807977556948</v>
      </c>
      <c r="M64" s="155">
        <f t="shared" si="20"/>
        <v>8.0339911153473587</v>
      </c>
      <c r="N64" s="155">
        <f t="shared" si="21"/>
        <v>8.6689185812915532</v>
      </c>
    </row>
    <row r="65" spans="1:14" ht="15.95" customHeight="1" x14ac:dyDescent="0.4">
      <c r="A65" s="126" t="s">
        <v>23</v>
      </c>
      <c r="B65" s="51" t="s">
        <v>112</v>
      </c>
      <c r="C65" s="48">
        <f>IFERROR(IF($J65&gt;0,VLOOKUP($A65&amp;$B65,'PNC AA'!$A:$E,4,0),""),"")</f>
        <v>359881730.31999999</v>
      </c>
      <c r="D65" s="48">
        <f>IFERROR(IF($J65&gt;0,VLOOKUP($A65&amp;$B65,'PNC AA'!$A:$E,5,0),""),"")</f>
        <v>29402125.66</v>
      </c>
      <c r="E65" s="47">
        <f t="shared" si="14"/>
        <v>6</v>
      </c>
      <c r="F65" s="59">
        <f t="shared" si="15"/>
        <v>389283855.98000002</v>
      </c>
      <c r="G65" s="48">
        <f>IFERROR(VLOOKUP($A65&amp;$B65,'PNC Exon. &amp; no Exon.'!$A:$AJ,3,0),0)</f>
        <v>491533342.75</v>
      </c>
      <c r="H65" s="48">
        <f>IFERROR(VLOOKUP($A65&amp;$B65,'PNC Exon. &amp; no Exon.'!$A:$AJ,4,0),0)</f>
        <v>31527525.530000001</v>
      </c>
      <c r="I65" s="47">
        <f t="shared" si="16"/>
        <v>6</v>
      </c>
      <c r="J65" s="59">
        <f t="shared" si="17"/>
        <v>523060868.27999997</v>
      </c>
      <c r="K65" s="48">
        <f t="shared" si="18"/>
        <v>133777012.29999995</v>
      </c>
      <c r="L65" s="155">
        <f t="shared" si="19"/>
        <v>34.364901149888148</v>
      </c>
      <c r="M65" s="155">
        <f t="shared" si="20"/>
        <v>7.037000802280315</v>
      </c>
      <c r="N65" s="155">
        <f t="shared" si="21"/>
        <v>8.1903082024242444</v>
      </c>
    </row>
    <row r="66" spans="1:14" ht="15.95" customHeight="1" x14ac:dyDescent="0.4">
      <c r="A66" s="126" t="s">
        <v>23</v>
      </c>
      <c r="B66" s="51" t="s">
        <v>113</v>
      </c>
      <c r="C66" s="48">
        <f>IFERROR(IF($J66&gt;0,VLOOKUP($A66&amp;$B66,'PNC AA'!$A:$E,4,0),""),"")</f>
        <v>12138978.560000001</v>
      </c>
      <c r="D66" s="48">
        <f>IFERROR(IF($J66&gt;0,VLOOKUP($A66&amp;$B66,'PNC AA'!$A:$E,5,0),""),"")</f>
        <v>225088027.88</v>
      </c>
      <c r="E66" s="47">
        <f t="shared" si="14"/>
        <v>7</v>
      </c>
      <c r="F66" s="59">
        <f t="shared" si="15"/>
        <v>237227006.44</v>
      </c>
      <c r="G66" s="48">
        <f>IFERROR(VLOOKUP($A66&amp;$B66,'PNC Exon. &amp; no Exon.'!$A:$AJ,3,0),0)</f>
        <v>7371699.9300000006</v>
      </c>
      <c r="H66" s="48">
        <f>IFERROR(VLOOKUP($A66&amp;$B66,'PNC Exon. &amp; no Exon.'!$A:$AJ,4,0),0)</f>
        <v>229301536.27000001</v>
      </c>
      <c r="I66" s="47">
        <f t="shared" si="16"/>
        <v>7</v>
      </c>
      <c r="J66" s="59">
        <f t="shared" si="17"/>
        <v>236673236.20000002</v>
      </c>
      <c r="K66" s="48">
        <f t="shared" si="18"/>
        <v>-553770.23999997973</v>
      </c>
      <c r="L66" s="155">
        <f t="shared" si="19"/>
        <v>-0.23343473760018152</v>
      </c>
      <c r="M66" s="155">
        <f t="shared" si="20"/>
        <v>4.2883017340606173</v>
      </c>
      <c r="N66" s="155">
        <f t="shared" si="21"/>
        <v>3.7059295873486957</v>
      </c>
    </row>
    <row r="67" spans="1:14" ht="15.95" customHeight="1" x14ac:dyDescent="0.4">
      <c r="A67" s="126" t="s">
        <v>23</v>
      </c>
      <c r="B67" s="51" t="s">
        <v>94</v>
      </c>
      <c r="C67" s="48">
        <f>IFERROR(IF($J67&gt;0,VLOOKUP($A67&amp;$B67,'PNC AA'!$A:$E,4,0),""),"")</f>
        <v>34724034.710000001</v>
      </c>
      <c r="D67" s="48">
        <f>IFERROR(IF($J67&gt;0,VLOOKUP($A67&amp;$B67,'PNC AA'!$A:$E,5,0),""),"")</f>
        <v>142260981.09</v>
      </c>
      <c r="E67" s="47">
        <f t="shared" si="14"/>
        <v>8</v>
      </c>
      <c r="F67" s="59">
        <f t="shared" si="15"/>
        <v>176985015.80000001</v>
      </c>
      <c r="G67" s="48">
        <f>IFERROR(VLOOKUP($A67&amp;$B67,'PNC Exon. &amp; no Exon.'!$A:$AJ,3,0),0)</f>
        <v>54111897.489999995</v>
      </c>
      <c r="H67" s="48">
        <f>IFERROR(VLOOKUP($A67&amp;$B67,'PNC Exon. &amp; no Exon.'!$A:$AJ,4,0),0)</f>
        <v>177031133.89999998</v>
      </c>
      <c r="I67" s="47">
        <f t="shared" si="16"/>
        <v>8</v>
      </c>
      <c r="J67" s="59">
        <f t="shared" si="17"/>
        <v>231143031.38999999</v>
      </c>
      <c r="K67" s="48">
        <f t="shared" si="18"/>
        <v>54158015.589999974</v>
      </c>
      <c r="L67" s="155">
        <f t="shared" si="19"/>
        <v>30.600339438453165</v>
      </c>
      <c r="M67" s="155">
        <f t="shared" si="20"/>
        <v>3.1993201851149475</v>
      </c>
      <c r="N67" s="155">
        <f t="shared" si="21"/>
        <v>3.6193353025088233</v>
      </c>
    </row>
    <row r="68" spans="1:14" ht="15.95" customHeight="1" x14ac:dyDescent="0.4">
      <c r="A68" s="126" t="s">
        <v>23</v>
      </c>
      <c r="B68" s="51" t="s">
        <v>77</v>
      </c>
      <c r="C68" s="48">
        <f>IFERROR(IF($J68&gt;0,VLOOKUP($A68&amp;$B68,'PNC AA'!$A:$E,4,0),""),"")</f>
        <v>41267364.840000004</v>
      </c>
      <c r="D68" s="48">
        <f>IFERROR(IF($J68&gt;0,VLOOKUP($A68&amp;$B68,'PNC AA'!$A:$E,5,0),""),"")</f>
        <v>88632560.469999999</v>
      </c>
      <c r="E68" s="47">
        <f t="shared" si="14"/>
        <v>9</v>
      </c>
      <c r="F68" s="59">
        <f t="shared" si="15"/>
        <v>129899925.31</v>
      </c>
      <c r="G68" s="48">
        <f>IFERROR(VLOOKUP($A68&amp;$B68,'PNC Exon. &amp; no Exon.'!$A:$AJ,3,0),0)</f>
        <v>50509112.829999998</v>
      </c>
      <c r="H68" s="48">
        <f>IFERROR(VLOOKUP($A68&amp;$B68,'PNC Exon. &amp; no Exon.'!$A:$AJ,4,0),0)</f>
        <v>94392799.879999995</v>
      </c>
      <c r="I68" s="47">
        <f t="shared" si="16"/>
        <v>9</v>
      </c>
      <c r="J68" s="59">
        <f t="shared" si="17"/>
        <v>144901912.70999998</v>
      </c>
      <c r="K68" s="48">
        <f t="shared" si="18"/>
        <v>15001987.399999976</v>
      </c>
      <c r="L68" s="155">
        <f t="shared" si="19"/>
        <v>11.548880697351015</v>
      </c>
      <c r="M68" s="155">
        <f t="shared" si="20"/>
        <v>2.3481730993478096</v>
      </c>
      <c r="N68" s="155">
        <f t="shared" si="21"/>
        <v>2.2689354073040171</v>
      </c>
    </row>
    <row r="69" spans="1:14" ht="15.95" customHeight="1" x14ac:dyDescent="0.4">
      <c r="A69" s="126" t="s">
        <v>23</v>
      </c>
      <c r="B69" s="51" t="s">
        <v>114</v>
      </c>
      <c r="C69" s="48">
        <f>IFERROR(IF($J69&gt;0,VLOOKUP($A69&amp;$B69,'PNC AA'!$A:$E,4,0),""),"")</f>
        <v>111258994.74999999</v>
      </c>
      <c r="D69" s="48">
        <f>IFERROR(IF($J69&gt;0,VLOOKUP($A69&amp;$B69,'PNC AA'!$A:$E,5,0),""),"")</f>
        <v>3407.73</v>
      </c>
      <c r="E69" s="47">
        <f t="shared" si="14"/>
        <v>10</v>
      </c>
      <c r="F69" s="59">
        <f t="shared" si="15"/>
        <v>111262402.47999999</v>
      </c>
      <c r="G69" s="48">
        <f>IFERROR(VLOOKUP($A69&amp;$B69,'PNC Exon. &amp; no Exon.'!$A:$AJ,3,0),0)</f>
        <v>124309870.28999999</v>
      </c>
      <c r="H69" s="48">
        <f>IFERROR(VLOOKUP($A69&amp;$B69,'PNC Exon. &amp; no Exon.'!$A:$AJ,4,0),0)</f>
        <v>1893.37</v>
      </c>
      <c r="I69" s="47">
        <f t="shared" si="16"/>
        <v>10</v>
      </c>
      <c r="J69" s="59">
        <f t="shared" si="17"/>
        <v>124311763.66</v>
      </c>
      <c r="K69" s="48">
        <f t="shared" si="18"/>
        <v>13049361.180000007</v>
      </c>
      <c r="L69" s="155">
        <f t="shared" si="19"/>
        <v>11.728455335436154</v>
      </c>
      <c r="M69" s="155">
        <f t="shared" si="20"/>
        <v>2.011266595025766</v>
      </c>
      <c r="N69" s="155">
        <f t="shared" si="21"/>
        <v>1.9465261488789003</v>
      </c>
    </row>
    <row r="70" spans="1:14" ht="15.95" customHeight="1" x14ac:dyDescent="0.4">
      <c r="A70" s="126" t="s">
        <v>23</v>
      </c>
      <c r="B70" s="51" t="s">
        <v>85</v>
      </c>
      <c r="C70" s="48">
        <f>IFERROR(IF($J70&gt;0,VLOOKUP($A70&amp;$B70,'PNC AA'!$A:$E,4,0),""),"")</f>
        <v>101317079.70999999</v>
      </c>
      <c r="D70" s="48">
        <f>IFERROR(IF($J70&gt;0,VLOOKUP($A70&amp;$B70,'PNC AA'!$A:$E,5,0),""),"")</f>
        <v>7041.32</v>
      </c>
      <c r="E70" s="47">
        <f t="shared" si="14"/>
        <v>11</v>
      </c>
      <c r="F70" s="59">
        <f t="shared" si="15"/>
        <v>101324121.02999999</v>
      </c>
      <c r="G70" s="48">
        <f>IFERROR(VLOOKUP($A70&amp;$B70,'PNC Exon. &amp; no Exon.'!$A:$AJ,3,0),0)</f>
        <v>109610713.66</v>
      </c>
      <c r="H70" s="48">
        <f>IFERROR(VLOOKUP($A70&amp;$B70,'PNC Exon. &amp; no Exon.'!$A:$AJ,4,0),0)</f>
        <v>2625.54</v>
      </c>
      <c r="I70" s="47">
        <f t="shared" si="16"/>
        <v>11</v>
      </c>
      <c r="J70" s="59">
        <f t="shared" si="17"/>
        <v>109613339.2</v>
      </c>
      <c r="K70" s="48">
        <f t="shared" si="18"/>
        <v>8289218.1700000167</v>
      </c>
      <c r="L70" s="155">
        <f t="shared" si="19"/>
        <v>8.1808932421390068</v>
      </c>
      <c r="M70" s="155">
        <f t="shared" si="20"/>
        <v>1.8316144120168445</v>
      </c>
      <c r="N70" s="155">
        <f t="shared" si="21"/>
        <v>1.7163720048433959</v>
      </c>
    </row>
    <row r="71" spans="1:14" ht="15.95" customHeight="1" x14ac:dyDescent="0.4">
      <c r="A71" s="126" t="s">
        <v>23</v>
      </c>
      <c r="B71" s="51" t="s">
        <v>115</v>
      </c>
      <c r="C71" s="48">
        <f>IFERROR(IF($J71&gt;0,VLOOKUP($A71&amp;$B71,'PNC AA'!$A:$E,4,0),""),"")</f>
        <v>84997369.059999987</v>
      </c>
      <c r="D71" s="48">
        <f>IFERROR(IF($J71&gt;0,VLOOKUP($A71&amp;$B71,'PNC AA'!$A:$E,5,0),""),"")</f>
        <v>1736571.8800000001</v>
      </c>
      <c r="E71" s="47">
        <f t="shared" si="14"/>
        <v>12</v>
      </c>
      <c r="F71" s="59">
        <f t="shared" si="15"/>
        <v>86733940.939999983</v>
      </c>
      <c r="G71" s="48">
        <f>IFERROR(VLOOKUP($A71&amp;$B71,'PNC Exon. &amp; no Exon.'!$A:$AJ,3,0),0)</f>
        <v>96348872.069999993</v>
      </c>
      <c r="H71" s="48">
        <f>IFERROR(VLOOKUP($A71&amp;$B71,'PNC Exon. &amp; no Exon.'!$A:$AJ,4,0),0)</f>
        <v>2964242.74</v>
      </c>
      <c r="I71" s="47">
        <f t="shared" si="16"/>
        <v>12</v>
      </c>
      <c r="J71" s="59">
        <f t="shared" si="17"/>
        <v>99313114.809999987</v>
      </c>
      <c r="K71" s="48">
        <f t="shared" si="18"/>
        <v>12579173.870000005</v>
      </c>
      <c r="L71" s="155">
        <f t="shared" si="19"/>
        <v>14.503173421696486</v>
      </c>
      <c r="M71" s="155">
        <f t="shared" si="20"/>
        <v>1.5678708546574578</v>
      </c>
      <c r="N71" s="155">
        <f t="shared" si="21"/>
        <v>1.555086736867533</v>
      </c>
    </row>
    <row r="72" spans="1:14" ht="15.95" customHeight="1" x14ac:dyDescent="0.4">
      <c r="A72" s="126" t="s">
        <v>23</v>
      </c>
      <c r="B72" s="51" t="s">
        <v>116</v>
      </c>
      <c r="C72" s="48">
        <f>IFERROR(IF($J72&gt;0,VLOOKUP($A72&amp;$B72,'PNC AA'!$A:$E,4,0),""),"")</f>
        <v>65271610.649999999</v>
      </c>
      <c r="D72" s="48">
        <f>IFERROR(IF($J72&gt;0,VLOOKUP($A72&amp;$B72,'PNC AA'!$A:$E,5,0),""),"")</f>
        <v>0</v>
      </c>
      <c r="E72" s="47">
        <f t="shared" si="14"/>
        <v>14</v>
      </c>
      <c r="F72" s="59">
        <f t="shared" si="15"/>
        <v>65271610.649999999</v>
      </c>
      <c r="G72" s="48">
        <f>IFERROR(VLOOKUP($A72&amp;$B72,'PNC Exon. &amp; no Exon.'!$A:$AJ,3,0),0)</f>
        <v>59275909.290000007</v>
      </c>
      <c r="H72" s="48">
        <f>IFERROR(VLOOKUP($A72&amp;$B72,'PNC Exon. &amp; no Exon.'!$A:$AJ,4,0),0)</f>
        <v>2500</v>
      </c>
      <c r="I72" s="47">
        <f t="shared" si="16"/>
        <v>14</v>
      </c>
      <c r="J72" s="59">
        <f t="shared" si="17"/>
        <v>59278409.290000007</v>
      </c>
      <c r="K72" s="48">
        <f t="shared" si="18"/>
        <v>-5993201.359999992</v>
      </c>
      <c r="L72" s="155">
        <f t="shared" si="19"/>
        <v>-9.1819418891572759</v>
      </c>
      <c r="M72" s="155">
        <f t="shared" si="20"/>
        <v>1.1799009115183456</v>
      </c>
      <c r="N72" s="155">
        <f t="shared" si="21"/>
        <v>0.92820639294058371</v>
      </c>
    </row>
    <row r="73" spans="1:14" ht="15.95" customHeight="1" x14ac:dyDescent="0.4">
      <c r="A73" s="126" t="s">
        <v>23</v>
      </c>
      <c r="B73" s="51" t="s">
        <v>118</v>
      </c>
      <c r="C73" s="48">
        <f>IFERROR(IF($J73&gt;0,VLOOKUP($A73&amp;$B73,'PNC AA'!$A:$E,4,0),""),"")</f>
        <v>53020459.789999992</v>
      </c>
      <c r="D73" s="48">
        <f>IFERROR(IF($J73&gt;0,VLOOKUP($A73&amp;$B73,'PNC AA'!$A:$E,5,0),""),"")</f>
        <v>141506.13</v>
      </c>
      <c r="E73" s="47">
        <f t="shared" si="14"/>
        <v>15</v>
      </c>
      <c r="F73" s="59">
        <f t="shared" si="15"/>
        <v>53161965.919999994</v>
      </c>
      <c r="G73" s="48">
        <f>IFERROR(VLOOKUP($A73&amp;$B73,'PNC Exon. &amp; no Exon.'!$A:$AJ,3,0),0)</f>
        <v>61349047.900000006</v>
      </c>
      <c r="H73" s="48">
        <f>IFERROR(VLOOKUP($A73&amp;$B73,'PNC Exon. &amp; no Exon.'!$A:$AJ,4,0),0)</f>
        <v>376498.85</v>
      </c>
      <c r="I73" s="47">
        <f t="shared" si="16"/>
        <v>13</v>
      </c>
      <c r="J73" s="59">
        <f t="shared" si="17"/>
        <v>61725546.750000007</v>
      </c>
      <c r="K73" s="48">
        <f t="shared" si="18"/>
        <v>8563580.8300000131</v>
      </c>
      <c r="L73" s="155">
        <f t="shared" si="19"/>
        <v>16.108472818493567</v>
      </c>
      <c r="M73" s="155">
        <f t="shared" si="20"/>
        <v>0.96099746003609943</v>
      </c>
      <c r="N73" s="155">
        <f t="shared" si="21"/>
        <v>0.96652470583025785</v>
      </c>
    </row>
    <row r="74" spans="1:14" ht="15.95" customHeight="1" x14ac:dyDescent="0.4">
      <c r="A74" s="126" t="s">
        <v>23</v>
      </c>
      <c r="B74" s="50" t="s">
        <v>119</v>
      </c>
      <c r="C74" s="48">
        <f>IFERROR(IF($J74&gt;0,VLOOKUP($A74&amp;$B74,'PNC AA'!$A:$E,4,0),""),"")</f>
        <v>46893247.00999999</v>
      </c>
      <c r="D74" s="48">
        <f>IFERROR(IF($J74&gt;0,VLOOKUP($A74&amp;$B74,'PNC AA'!$A:$E,5,0),""),"")</f>
        <v>0</v>
      </c>
      <c r="E74" s="47">
        <f t="shared" si="14"/>
        <v>16</v>
      </c>
      <c r="F74" s="59">
        <f t="shared" si="15"/>
        <v>46893247.00999999</v>
      </c>
      <c r="G74" s="48">
        <f>IFERROR(VLOOKUP($A74&amp;$B74,'PNC Exon. &amp; no Exon.'!$A:$AJ,3,0),0)</f>
        <v>58711453.159999996</v>
      </c>
      <c r="H74" s="48">
        <f>IFERROR(VLOOKUP($A74&amp;$B74,'PNC Exon. &amp; no Exon.'!$A:$AJ,4,0),0)</f>
        <v>0</v>
      </c>
      <c r="I74" s="47">
        <f t="shared" si="16"/>
        <v>15</v>
      </c>
      <c r="J74" s="59">
        <f t="shared" si="17"/>
        <v>58711453.159999996</v>
      </c>
      <c r="K74" s="48">
        <f t="shared" si="18"/>
        <v>11818206.150000006</v>
      </c>
      <c r="L74" s="155">
        <f t="shared" si="19"/>
        <v>25.202362607732777</v>
      </c>
      <c r="M74" s="155">
        <f t="shared" si="20"/>
        <v>0.84767917231032697</v>
      </c>
      <c r="N74" s="155">
        <f t="shared" si="21"/>
        <v>0.91932875417318116</v>
      </c>
    </row>
    <row r="75" spans="1:14" ht="15.95" customHeight="1" x14ac:dyDescent="0.4">
      <c r="A75" s="126" t="s">
        <v>23</v>
      </c>
      <c r="B75" s="51" t="s">
        <v>117</v>
      </c>
      <c r="C75" s="48">
        <f>IFERROR(IF($J75&gt;0,VLOOKUP($A75&amp;$B75,'PNC AA'!$A:$E,4,0),""),"")</f>
        <v>3209010.18</v>
      </c>
      <c r="D75" s="48">
        <f>IFERROR(IF($J75&gt;0,VLOOKUP($A75&amp;$B75,'PNC AA'!$A:$E,5,0),""),"")</f>
        <v>36291248.390000001</v>
      </c>
      <c r="E75" s="47">
        <f t="shared" si="14"/>
        <v>19</v>
      </c>
      <c r="F75" s="59">
        <f t="shared" si="15"/>
        <v>39500258.57</v>
      </c>
      <c r="G75" s="48">
        <f>IFERROR(VLOOKUP($A75&amp;$B75,'PNC Exon. &amp; no Exon.'!$A:$AJ,3,0),0)</f>
        <v>2779214.3299999996</v>
      </c>
      <c r="H75" s="48">
        <f>IFERROR(VLOOKUP($A75&amp;$B75,'PNC Exon. &amp; no Exon.'!$A:$AJ,4,0),0)</f>
        <v>51151066.210000001</v>
      </c>
      <c r="I75" s="47">
        <f t="shared" si="16"/>
        <v>16</v>
      </c>
      <c r="J75" s="59">
        <f t="shared" si="17"/>
        <v>53930280.539999999</v>
      </c>
      <c r="K75" s="48">
        <f t="shared" si="18"/>
        <v>14430021.969999999</v>
      </c>
      <c r="L75" s="155">
        <f t="shared" si="19"/>
        <v>36.531462052148278</v>
      </c>
      <c r="M75" s="155">
        <f t="shared" si="20"/>
        <v>0.71403770533358724</v>
      </c>
      <c r="N75" s="155">
        <f t="shared" si="21"/>
        <v>0.84446313202186041</v>
      </c>
    </row>
    <row r="76" spans="1:14" ht="15.95" customHeight="1" x14ac:dyDescent="0.4">
      <c r="A76" s="126" t="s">
        <v>23</v>
      </c>
      <c r="B76" s="51" t="s">
        <v>80</v>
      </c>
      <c r="C76" s="48">
        <f>IFERROR(IF($J76&gt;0,VLOOKUP($A76&amp;$B76,'PNC AA'!$A:$E,4,0),""),"")</f>
        <v>40664455.359999999</v>
      </c>
      <c r="D76" s="48">
        <f>IFERROR(IF($J76&gt;0,VLOOKUP($A76&amp;$B76,'PNC AA'!$A:$E,5,0),""),"")</f>
        <v>0</v>
      </c>
      <c r="E76" s="47">
        <f t="shared" si="14"/>
        <v>18</v>
      </c>
      <c r="F76" s="59">
        <f t="shared" si="15"/>
        <v>40664455.359999999</v>
      </c>
      <c r="G76" s="48">
        <f>IFERROR(VLOOKUP($A76&amp;$B76,'PNC Exon. &amp; no Exon.'!$A:$AJ,3,0),0)</f>
        <v>48014595.689999998</v>
      </c>
      <c r="H76" s="48">
        <f>IFERROR(VLOOKUP($A76&amp;$B76,'PNC Exon. &amp; no Exon.'!$A:$AJ,4,0),0)</f>
        <v>0</v>
      </c>
      <c r="I76" s="47">
        <f t="shared" si="16"/>
        <v>17</v>
      </c>
      <c r="J76" s="59">
        <f t="shared" si="17"/>
        <v>48014595.689999998</v>
      </c>
      <c r="K76" s="48">
        <f t="shared" si="18"/>
        <v>7350140.3299999982</v>
      </c>
      <c r="L76" s="155">
        <f t="shared" si="19"/>
        <v>18.075098424237197</v>
      </c>
      <c r="M76" s="155">
        <f t="shared" si="20"/>
        <v>0.73508264110318944</v>
      </c>
      <c r="N76" s="155">
        <f t="shared" si="21"/>
        <v>0.75183283775183429</v>
      </c>
    </row>
    <row r="77" spans="1:14" ht="15.95" customHeight="1" x14ac:dyDescent="0.4">
      <c r="A77" s="126" t="s">
        <v>23</v>
      </c>
      <c r="B77" s="51" t="s">
        <v>120</v>
      </c>
      <c r="C77" s="48">
        <f>IFERROR(IF($J77&gt;0,VLOOKUP($A77&amp;$B77,'PNC AA'!$A:$E,4,0),""),"")</f>
        <v>41052878.259999998</v>
      </c>
      <c r="D77" s="48">
        <f>IFERROR(IF($J77&gt;0,VLOOKUP($A77&amp;$B77,'PNC AA'!$A:$E,5,0),""),"")</f>
        <v>19100</v>
      </c>
      <c r="E77" s="47">
        <f t="shared" si="14"/>
        <v>17</v>
      </c>
      <c r="F77" s="59">
        <f t="shared" si="15"/>
        <v>41071978.259999998</v>
      </c>
      <c r="G77" s="48">
        <f>IFERROR(VLOOKUP($A77&amp;$B77,'PNC Exon. &amp; no Exon.'!$A:$AJ,3,0),0)</f>
        <v>41939177.849999994</v>
      </c>
      <c r="H77" s="48">
        <f>IFERROR(VLOOKUP($A77&amp;$B77,'PNC Exon. &amp; no Exon.'!$A:$AJ,4,0),0)</f>
        <v>37466</v>
      </c>
      <c r="I77" s="47">
        <f t="shared" si="16"/>
        <v>18</v>
      </c>
      <c r="J77" s="59">
        <f t="shared" si="17"/>
        <v>41976643.849999994</v>
      </c>
      <c r="K77" s="48">
        <f t="shared" si="18"/>
        <v>904665.58999999613</v>
      </c>
      <c r="L77" s="155">
        <f t="shared" si="19"/>
        <v>2.202634565769261</v>
      </c>
      <c r="M77" s="155">
        <f t="shared" si="20"/>
        <v>0.74244934519377714</v>
      </c>
      <c r="N77" s="155">
        <f t="shared" si="21"/>
        <v>0.65728803526333679</v>
      </c>
    </row>
    <row r="78" spans="1:14" ht="15.95" customHeight="1" x14ac:dyDescent="0.4">
      <c r="A78" s="126" t="s">
        <v>23</v>
      </c>
      <c r="B78" s="51" t="s">
        <v>121</v>
      </c>
      <c r="C78" s="48">
        <f>IFERROR(IF($J78&gt;0,VLOOKUP($A78&amp;$B78,'PNC AA'!$A:$E,4,0),""),"")</f>
        <v>16575144.15</v>
      </c>
      <c r="D78" s="48">
        <f>IFERROR(IF($J78&gt;0,VLOOKUP($A78&amp;$B78,'PNC AA'!$A:$E,5,0),""),"")</f>
        <v>12055818.23</v>
      </c>
      <c r="E78" s="47">
        <f t="shared" si="14"/>
        <v>22</v>
      </c>
      <c r="F78" s="59">
        <f t="shared" si="15"/>
        <v>28630962.380000003</v>
      </c>
      <c r="G78" s="48">
        <f>IFERROR(VLOOKUP($A78&amp;$B78,'PNC Exon. &amp; no Exon.'!$A:$AJ,3,0),0)</f>
        <v>22014706.629999999</v>
      </c>
      <c r="H78" s="48">
        <f>IFERROR(VLOOKUP($A78&amp;$B78,'PNC Exon. &amp; no Exon.'!$A:$AJ,4,0),0)</f>
        <v>19417199.899999999</v>
      </c>
      <c r="I78" s="47">
        <f t="shared" si="16"/>
        <v>19</v>
      </c>
      <c r="J78" s="59">
        <f t="shared" si="17"/>
        <v>41431906.530000001</v>
      </c>
      <c r="K78" s="48">
        <f t="shared" si="18"/>
        <v>12800944.149999999</v>
      </c>
      <c r="L78" s="155">
        <f t="shared" si="19"/>
        <v>44.710142747216999</v>
      </c>
      <c r="M78" s="155">
        <f t="shared" si="20"/>
        <v>0.51755576847879514</v>
      </c>
      <c r="N78" s="155">
        <f t="shared" si="21"/>
        <v>0.64875830801604017</v>
      </c>
    </row>
    <row r="79" spans="1:14" ht="15.95" customHeight="1" x14ac:dyDescent="0.4">
      <c r="A79" s="126" t="s">
        <v>23</v>
      </c>
      <c r="B79" s="51" t="s">
        <v>78</v>
      </c>
      <c r="C79" s="48">
        <f>IFERROR(IF($J79&gt;0,VLOOKUP($A79&amp;$B79,'PNC AA'!$A:$E,4,0),""),"")</f>
        <v>75290301.159999996</v>
      </c>
      <c r="D79" s="48">
        <f>IFERROR(IF($J79&gt;0,VLOOKUP($A79&amp;$B79,'PNC AA'!$A:$E,5,0),""),"")</f>
        <v>346006.15</v>
      </c>
      <c r="E79" s="47">
        <f t="shared" si="14"/>
        <v>13</v>
      </c>
      <c r="F79" s="59">
        <f t="shared" si="15"/>
        <v>75636307.310000002</v>
      </c>
      <c r="G79" s="48">
        <f>IFERROR(VLOOKUP($A79&amp;$B79,'PNC Exon. &amp; no Exon.'!$A:$AJ,3,0),0)</f>
        <v>38754924.979999997</v>
      </c>
      <c r="H79" s="48">
        <f>IFERROR(VLOOKUP($A79&amp;$B79,'PNC Exon. &amp; no Exon.'!$A:$AJ,4,0),0)</f>
        <v>282528.67</v>
      </c>
      <c r="I79" s="47">
        <f t="shared" si="16"/>
        <v>20</v>
      </c>
      <c r="J79" s="59">
        <f t="shared" si="17"/>
        <v>39037453.649999999</v>
      </c>
      <c r="K79" s="48">
        <f t="shared" si="18"/>
        <v>-36598853.660000004</v>
      </c>
      <c r="L79" s="155">
        <f t="shared" si="19"/>
        <v>-48.387943517651358</v>
      </c>
      <c r="M79" s="155">
        <f t="shared" si="20"/>
        <v>1.3672613108552225</v>
      </c>
      <c r="N79" s="155">
        <f t="shared" si="21"/>
        <v>0.61126495255270574</v>
      </c>
    </row>
    <row r="80" spans="1:14" ht="15.95" customHeight="1" x14ac:dyDescent="0.4">
      <c r="A80" s="126" t="s">
        <v>23</v>
      </c>
      <c r="B80" s="51" t="s">
        <v>122</v>
      </c>
      <c r="C80" s="48">
        <f>IFERROR(IF($J80&gt;0,VLOOKUP($A80&amp;$B80,'PNC AA'!$A:$E,4,0),""),"")</f>
        <v>34305431.890000001</v>
      </c>
      <c r="D80" s="48">
        <f>IFERROR(IF($J80&gt;0,VLOOKUP($A80&amp;$B80,'PNC AA'!$A:$E,5,0),""),"")</f>
        <v>0</v>
      </c>
      <c r="E80" s="47">
        <f t="shared" si="14"/>
        <v>20</v>
      </c>
      <c r="F80" s="59">
        <f t="shared" si="15"/>
        <v>34305431.890000001</v>
      </c>
      <c r="G80" s="48">
        <f>IFERROR(VLOOKUP($A80&amp;$B80,'PNC Exon. &amp; no Exon.'!$A:$AJ,3,0),0)</f>
        <v>36519666.299999997</v>
      </c>
      <c r="H80" s="48">
        <f>IFERROR(VLOOKUP($A80&amp;$B80,'PNC Exon. &amp; no Exon.'!$A:$AJ,4,0),0)</f>
        <v>0</v>
      </c>
      <c r="I80" s="47">
        <f t="shared" si="16"/>
        <v>21</v>
      </c>
      <c r="J80" s="59">
        <f t="shared" si="17"/>
        <v>36519666.299999997</v>
      </c>
      <c r="K80" s="48">
        <f t="shared" si="18"/>
        <v>2214234.4099999964</v>
      </c>
      <c r="L80" s="155">
        <f t="shared" si="19"/>
        <v>6.4544717498380884</v>
      </c>
      <c r="M80" s="155">
        <f t="shared" si="20"/>
        <v>0.620131937207551</v>
      </c>
      <c r="N80" s="155">
        <f t="shared" si="21"/>
        <v>0.57184037381777708</v>
      </c>
    </row>
    <row r="81" spans="1:14" ht="15.95" customHeight="1" x14ac:dyDescent="0.4">
      <c r="A81" s="126" t="s">
        <v>23</v>
      </c>
      <c r="B81" s="50" t="s">
        <v>123</v>
      </c>
      <c r="C81" s="48">
        <f>IFERROR(IF($J81&gt;0,VLOOKUP($A81&amp;$B81,'PNC AA'!$A:$E,4,0),""),"")</f>
        <v>0</v>
      </c>
      <c r="D81" s="48">
        <f>IFERROR(IF($J81&gt;0,VLOOKUP($A81&amp;$B81,'PNC AA'!$A:$E,5,0),""),"")</f>
        <v>23554065.359999999</v>
      </c>
      <c r="E81" s="47">
        <f t="shared" si="14"/>
        <v>24</v>
      </c>
      <c r="F81" s="59">
        <f t="shared" si="15"/>
        <v>23554065.359999999</v>
      </c>
      <c r="G81" s="48">
        <f>IFERROR(VLOOKUP($A81&amp;$B81,'PNC Exon. &amp; no Exon.'!$A:$AJ,3,0),0)</f>
        <v>0</v>
      </c>
      <c r="H81" s="48">
        <f>IFERROR(VLOOKUP($A81&amp;$B81,'PNC Exon. &amp; no Exon.'!$A:$AJ,4,0),0)</f>
        <v>32914827.539999999</v>
      </c>
      <c r="I81" s="47">
        <f t="shared" si="16"/>
        <v>22</v>
      </c>
      <c r="J81" s="59">
        <f t="shared" si="17"/>
        <v>32914827.539999999</v>
      </c>
      <c r="K81" s="48">
        <f t="shared" si="18"/>
        <v>9360762.1799999997</v>
      </c>
      <c r="L81" s="155">
        <f t="shared" si="19"/>
        <v>39.741598899936143</v>
      </c>
      <c r="M81" s="155">
        <f t="shared" si="20"/>
        <v>0.42578178953251689</v>
      </c>
      <c r="N81" s="155">
        <f t="shared" si="21"/>
        <v>0.51539428454802894</v>
      </c>
    </row>
    <row r="82" spans="1:14" ht="15.95" customHeight="1" x14ac:dyDescent="0.4">
      <c r="A82" s="126" t="s">
        <v>23</v>
      </c>
      <c r="B82" s="51" t="s">
        <v>125</v>
      </c>
      <c r="C82" s="48">
        <f>IFERROR(IF($J82&gt;0,VLOOKUP($A82&amp;$B82,'PNC AA'!$A:$E,4,0),""),"")</f>
        <v>11993106.220000001</v>
      </c>
      <c r="D82" s="48">
        <f>IFERROR(IF($J82&gt;0,VLOOKUP($A82&amp;$B82,'PNC AA'!$A:$E,5,0),""),"")</f>
        <v>995108.64</v>
      </c>
      <c r="E82" s="47">
        <f t="shared" si="14"/>
        <v>26</v>
      </c>
      <c r="F82" s="59">
        <f t="shared" si="15"/>
        <v>12988214.860000001</v>
      </c>
      <c r="G82" s="48">
        <f>IFERROR(VLOOKUP($A82&amp;$B82,'PNC Exon. &amp; no Exon.'!$A:$AJ,3,0),0)</f>
        <v>29836884.039999999</v>
      </c>
      <c r="H82" s="48">
        <f>IFERROR(VLOOKUP($A82&amp;$B82,'PNC Exon. &amp; no Exon.'!$A:$AJ,4,0),0)</f>
        <v>0</v>
      </c>
      <c r="I82" s="47">
        <f t="shared" si="16"/>
        <v>23</v>
      </c>
      <c r="J82" s="59">
        <f t="shared" si="17"/>
        <v>29836884.039999999</v>
      </c>
      <c r="K82" s="48">
        <f t="shared" si="18"/>
        <v>16848669.18</v>
      </c>
      <c r="L82" s="155">
        <f t="shared" si="19"/>
        <v>129.72274759550751</v>
      </c>
      <c r="M82" s="155">
        <f t="shared" si="20"/>
        <v>0.2347851753572458</v>
      </c>
      <c r="N82" s="155">
        <f t="shared" si="21"/>
        <v>0.46719854400726735</v>
      </c>
    </row>
    <row r="83" spans="1:14" ht="15.95" customHeight="1" x14ac:dyDescent="0.4">
      <c r="A83" s="126" t="s">
        <v>23</v>
      </c>
      <c r="B83" s="51" t="s">
        <v>87</v>
      </c>
      <c r="C83" s="48">
        <f>IFERROR(IF($J83&gt;0,VLOOKUP($A83&amp;$B83,'PNC AA'!$A:$E,4,0),""),"")</f>
        <v>1863666.12</v>
      </c>
      <c r="D83" s="48">
        <f>IFERROR(IF($J83&gt;0,VLOOKUP($A83&amp;$B83,'PNC AA'!$A:$E,5,0),""),"")</f>
        <v>31060365.109999999</v>
      </c>
      <c r="E83" s="47">
        <f t="shared" si="14"/>
        <v>21</v>
      </c>
      <c r="F83" s="59">
        <f t="shared" si="15"/>
        <v>32924031.23</v>
      </c>
      <c r="G83" s="48">
        <f>IFERROR(VLOOKUP($A83&amp;$B83,'PNC Exon. &amp; no Exon.'!$A:$AJ,3,0),0)</f>
        <v>523668.22</v>
      </c>
      <c r="H83" s="48">
        <f>IFERROR(VLOOKUP($A83&amp;$B83,'PNC Exon. &amp; no Exon.'!$A:$AJ,4,0),0)</f>
        <v>26623984.41</v>
      </c>
      <c r="I83" s="47">
        <f t="shared" si="16"/>
        <v>24</v>
      </c>
      <c r="J83" s="59">
        <f t="shared" si="17"/>
        <v>27147652.629999999</v>
      </c>
      <c r="K83" s="48">
        <f t="shared" si="18"/>
        <v>-5776378.6000000015</v>
      </c>
      <c r="L83" s="155">
        <f t="shared" si="19"/>
        <v>-17.544566640845098</v>
      </c>
      <c r="M83" s="155">
        <f t="shared" si="20"/>
        <v>0.59516065364836335</v>
      </c>
      <c r="N83" s="155">
        <f t="shared" si="21"/>
        <v>0.42508942170192721</v>
      </c>
    </row>
    <row r="84" spans="1:14" ht="15.95" customHeight="1" x14ac:dyDescent="0.4">
      <c r="A84" s="126" t="s">
        <v>23</v>
      </c>
      <c r="B84" s="51" t="s">
        <v>124</v>
      </c>
      <c r="C84" s="48">
        <f>IFERROR(IF($J84&gt;0,VLOOKUP($A84&amp;$B84,'PNC AA'!$A:$E,4,0),""),"")</f>
        <v>24256875.25</v>
      </c>
      <c r="D84" s="48">
        <f>IFERROR(IF($J84&gt;0,VLOOKUP($A84&amp;$B84,'PNC AA'!$A:$E,5,0),""),"")</f>
        <v>821402.48</v>
      </c>
      <c r="E84" s="47">
        <f t="shared" si="14"/>
        <v>23</v>
      </c>
      <c r="F84" s="59">
        <f t="shared" si="15"/>
        <v>25078277.73</v>
      </c>
      <c r="G84" s="48">
        <f>IFERROR(VLOOKUP($A84&amp;$B84,'PNC Exon. &amp; no Exon.'!$A:$AJ,3,0),0)</f>
        <v>18522146.75</v>
      </c>
      <c r="H84" s="48">
        <f>IFERROR(VLOOKUP($A84&amp;$B84,'PNC Exon. &amp; no Exon.'!$A:$AJ,4,0),0)</f>
        <v>447910</v>
      </c>
      <c r="I84" s="47">
        <f t="shared" si="16"/>
        <v>25</v>
      </c>
      <c r="J84" s="59">
        <f t="shared" si="17"/>
        <v>18970056.75</v>
      </c>
      <c r="K84" s="48">
        <f t="shared" si="18"/>
        <v>-6108220.9800000004</v>
      </c>
      <c r="L84" s="155">
        <f t="shared" si="19"/>
        <v>-24.35662068090511</v>
      </c>
      <c r="M84" s="155">
        <f t="shared" si="20"/>
        <v>0.45333464975461318</v>
      </c>
      <c r="N84" s="155">
        <f t="shared" si="21"/>
        <v>0.29704116828867205</v>
      </c>
    </row>
    <row r="85" spans="1:14" ht="15.95" customHeight="1" x14ac:dyDescent="0.4">
      <c r="A85" s="126" t="s">
        <v>23</v>
      </c>
      <c r="B85" s="51" t="s">
        <v>126</v>
      </c>
      <c r="C85" s="48">
        <f>IFERROR(IF($J85&gt;0,VLOOKUP($A85&amp;$B85,'PNC AA'!$A:$E,4,0),""),"")</f>
        <v>13309374.07</v>
      </c>
      <c r="D85" s="48">
        <f>IFERROR(IF($J85&gt;0,VLOOKUP($A85&amp;$B85,'PNC AA'!$A:$E,5,0),""),"")</f>
        <v>1723744.22</v>
      </c>
      <c r="E85" s="47">
        <f t="shared" si="14"/>
        <v>25</v>
      </c>
      <c r="F85" s="59">
        <f t="shared" si="15"/>
        <v>15033118.290000001</v>
      </c>
      <c r="G85" s="48">
        <f>IFERROR(VLOOKUP($A85&amp;$B85,'PNC Exon. &amp; no Exon.'!$A:$AJ,3,0),0)</f>
        <v>16240339.209999999</v>
      </c>
      <c r="H85" s="48">
        <f>IFERROR(VLOOKUP($A85&amp;$B85,'PNC Exon. &amp; no Exon.'!$A:$AJ,4,0),0)</f>
        <v>162755.09</v>
      </c>
      <c r="I85" s="47">
        <f t="shared" si="16"/>
        <v>26</v>
      </c>
      <c r="J85" s="59">
        <f t="shared" si="17"/>
        <v>16403094.299999999</v>
      </c>
      <c r="K85" s="48">
        <f t="shared" si="18"/>
        <v>1369976.0099999979</v>
      </c>
      <c r="L85" s="155">
        <f t="shared" si="19"/>
        <v>9.1130528182652775</v>
      </c>
      <c r="M85" s="155">
        <f t="shared" si="20"/>
        <v>0.27175045623505101</v>
      </c>
      <c r="N85" s="155">
        <f t="shared" si="21"/>
        <v>0.25684658504889596</v>
      </c>
    </row>
    <row r="86" spans="1:14" ht="15.95" customHeight="1" x14ac:dyDescent="0.4">
      <c r="A86" s="126" t="s">
        <v>23</v>
      </c>
      <c r="B86" s="51" t="s">
        <v>109</v>
      </c>
      <c r="C86" s="48">
        <f>IFERROR(IF($J86&gt;0,VLOOKUP($A86&amp;$B86,'PNC AA'!$A:$E,4,0),""),"")</f>
        <v>7518638.1600000001</v>
      </c>
      <c r="D86" s="48">
        <f>IFERROR(IF($J86&gt;0,VLOOKUP($A86&amp;$B86,'PNC AA'!$A:$E,5,0),""),"")</f>
        <v>23610</v>
      </c>
      <c r="E86" s="47">
        <f t="shared" si="14"/>
        <v>27</v>
      </c>
      <c r="F86" s="59">
        <f t="shared" si="15"/>
        <v>7542248.1600000001</v>
      </c>
      <c r="G86" s="48">
        <f>IFERROR(VLOOKUP($A86&amp;$B86,'PNC Exon. &amp; no Exon.'!$A:$AJ,3,0),0)</f>
        <v>8447734.25</v>
      </c>
      <c r="H86" s="48">
        <f>IFERROR(VLOOKUP($A86&amp;$B86,'PNC Exon. &amp; no Exon.'!$A:$AJ,4,0),0)</f>
        <v>0</v>
      </c>
      <c r="I86" s="47">
        <f t="shared" si="16"/>
        <v>27</v>
      </c>
      <c r="J86" s="59">
        <f t="shared" si="17"/>
        <v>8447734.25</v>
      </c>
      <c r="K86" s="48">
        <f t="shared" si="18"/>
        <v>905486.08999999985</v>
      </c>
      <c r="L86" s="155">
        <f t="shared" si="19"/>
        <v>12.005519717611623</v>
      </c>
      <c r="M86" s="155">
        <f t="shared" si="20"/>
        <v>0.1363396029339681</v>
      </c>
      <c r="N86" s="155">
        <f t="shared" si="21"/>
        <v>0.13227819421321599</v>
      </c>
    </row>
    <row r="87" spans="1:14" ht="15.95" customHeight="1" x14ac:dyDescent="0.4">
      <c r="A87" s="126" t="s">
        <v>23</v>
      </c>
      <c r="B87" s="51" t="s">
        <v>79</v>
      </c>
      <c r="C87" s="48">
        <f>IFERROR(IF($J87&gt;0,VLOOKUP($A87&amp;$B87,'PNC AA'!$A:$E,4,0),""),"")</f>
        <v>5543299.4699999997</v>
      </c>
      <c r="D87" s="48">
        <f>IFERROR(IF($J87&gt;0,VLOOKUP($A87&amp;$B87,'PNC AA'!$A:$E,5,0),""),"")</f>
        <v>0</v>
      </c>
      <c r="E87" s="47">
        <f t="shared" si="14"/>
        <v>29</v>
      </c>
      <c r="F87" s="59">
        <f t="shared" si="15"/>
        <v>5543299.4699999997</v>
      </c>
      <c r="G87" s="48">
        <f>IFERROR(VLOOKUP($A87&amp;$B87,'PNC Exon. &amp; no Exon.'!$A:$AJ,3,0),0)</f>
        <v>6784950.0800000001</v>
      </c>
      <c r="H87" s="48">
        <f>IFERROR(VLOOKUP($A87&amp;$B87,'PNC Exon. &amp; no Exon.'!$A:$AJ,4,0),0)</f>
        <v>0</v>
      </c>
      <c r="I87" s="47">
        <f t="shared" si="16"/>
        <v>28</v>
      </c>
      <c r="J87" s="59">
        <f t="shared" si="17"/>
        <v>6784950.0800000001</v>
      </c>
      <c r="K87" s="48">
        <f t="shared" si="18"/>
        <v>1241650.6100000003</v>
      </c>
      <c r="L87" s="155">
        <f t="shared" si="19"/>
        <v>22.399125587923546</v>
      </c>
      <c r="M87" s="155">
        <f t="shared" si="20"/>
        <v>0.10020503603846891</v>
      </c>
      <c r="N87" s="155">
        <f t="shared" si="21"/>
        <v>0.10624161672808485</v>
      </c>
    </row>
    <row r="88" spans="1:14" ht="15.95" customHeight="1" x14ac:dyDescent="0.4">
      <c r="A88" s="126" t="s">
        <v>23</v>
      </c>
      <c r="B88" s="51" t="s">
        <v>127</v>
      </c>
      <c r="C88" s="48">
        <f>IFERROR(IF($J88&gt;0,VLOOKUP($A88&amp;$B88,'PNC AA'!$A:$E,4,0),""),"")</f>
        <v>6613461.1399999997</v>
      </c>
      <c r="D88" s="48">
        <f>IFERROR(IF($J88&gt;0,VLOOKUP($A88&amp;$B88,'PNC AA'!$A:$E,5,0),""),"")</f>
        <v>0</v>
      </c>
      <c r="E88" s="47">
        <f t="shared" si="14"/>
        <v>28</v>
      </c>
      <c r="F88" s="59">
        <f t="shared" si="15"/>
        <v>6613461.1399999997</v>
      </c>
      <c r="G88" s="48">
        <f>IFERROR(VLOOKUP($A88&amp;$B88,'PNC Exon. &amp; no Exon.'!$A:$AJ,3,0),0)</f>
        <v>6216867.3999999994</v>
      </c>
      <c r="H88" s="48">
        <f>IFERROR(VLOOKUP($A88&amp;$B88,'PNC Exon. &amp; no Exon.'!$A:$AJ,4,0),0)</f>
        <v>0</v>
      </c>
      <c r="I88" s="47">
        <f t="shared" si="16"/>
        <v>29</v>
      </c>
      <c r="J88" s="59">
        <f t="shared" si="17"/>
        <v>6216867.3999999994</v>
      </c>
      <c r="K88" s="48">
        <f t="shared" si="18"/>
        <v>-396593.74000000022</v>
      </c>
      <c r="L88" s="155">
        <f t="shared" si="19"/>
        <v>-5.9967652580778639</v>
      </c>
      <c r="M88" s="155">
        <f t="shared" si="20"/>
        <v>0.11955011910491527</v>
      </c>
      <c r="N88" s="155">
        <f t="shared" si="21"/>
        <v>9.7346337964527116E-2</v>
      </c>
    </row>
    <row r="89" spans="1:14" ht="15.95" customHeight="1" x14ac:dyDescent="0.4">
      <c r="A89" s="126" t="s">
        <v>23</v>
      </c>
      <c r="B89" s="51" t="s">
        <v>128</v>
      </c>
      <c r="C89" s="48">
        <f>IFERROR(IF($J89&gt;0,VLOOKUP($A89&amp;$B89,'PNC AA'!$A:$E,4,0),""),"")</f>
        <v>70266.490000000005</v>
      </c>
      <c r="D89" s="48">
        <f>IFERROR(IF($J89&gt;0,VLOOKUP($A89&amp;$B89,'PNC AA'!$A:$E,5,0),""),"")</f>
        <v>1283481.28</v>
      </c>
      <c r="E89" s="47">
        <f t="shared" si="14"/>
        <v>31</v>
      </c>
      <c r="F89" s="59">
        <f t="shared" si="15"/>
        <v>1353747.77</v>
      </c>
      <c r="G89" s="48">
        <f>IFERROR(VLOOKUP($A89&amp;$B89,'PNC Exon. &amp; no Exon.'!$A:$AJ,3,0),0)</f>
        <v>52093.120000000003</v>
      </c>
      <c r="H89" s="48">
        <f>IFERROR(VLOOKUP($A89&amp;$B89,'PNC Exon. &amp; no Exon.'!$A:$AJ,4,0),0)</f>
        <v>4389411.5199999996</v>
      </c>
      <c r="I89" s="47">
        <f t="shared" si="16"/>
        <v>30</v>
      </c>
      <c r="J89" s="59">
        <f t="shared" si="17"/>
        <v>4441504.6399999997</v>
      </c>
      <c r="K89" s="48">
        <f t="shared" si="18"/>
        <v>3087756.8699999996</v>
      </c>
      <c r="L89" s="155">
        <f t="shared" si="19"/>
        <v>228.08952586492532</v>
      </c>
      <c r="M89" s="155">
        <f t="shared" si="20"/>
        <v>2.4471408195423896E-2</v>
      </c>
      <c r="N89" s="155">
        <f t="shared" si="21"/>
        <v>6.9546957323949901E-2</v>
      </c>
    </row>
    <row r="90" spans="1:14" ht="15.95" customHeight="1" x14ac:dyDescent="0.4">
      <c r="A90" s="126" t="s">
        <v>23</v>
      </c>
      <c r="B90" s="51" t="s">
        <v>131</v>
      </c>
      <c r="C90" s="48">
        <f>IFERROR(IF($J90&gt;0,VLOOKUP($A90&amp;$B90,'PNC AA'!$A:$E,4,0),""),"")</f>
        <v>395215.55999999994</v>
      </c>
      <c r="D90" s="48">
        <f>IFERROR(IF($J90&gt;0,VLOOKUP($A90&amp;$B90,'PNC AA'!$A:$E,5,0),""),"")</f>
        <v>21068</v>
      </c>
      <c r="E90" s="47">
        <f t="shared" si="14"/>
        <v>33</v>
      </c>
      <c r="F90" s="59">
        <f t="shared" si="15"/>
        <v>416283.55999999994</v>
      </c>
      <c r="G90" s="48">
        <f>IFERROR(VLOOKUP($A90&amp;$B90,'PNC Exon. &amp; no Exon.'!$A:$AJ,3,0),0)</f>
        <v>993567.03</v>
      </c>
      <c r="H90" s="48">
        <f>IFERROR(VLOOKUP($A90&amp;$B90,'PNC Exon. &amp; no Exon.'!$A:$AJ,4,0),0)</f>
        <v>17785</v>
      </c>
      <c r="I90" s="47">
        <f t="shared" si="16"/>
        <v>31</v>
      </c>
      <c r="J90" s="59">
        <f t="shared" si="17"/>
        <v>1011352.03</v>
      </c>
      <c r="K90" s="48">
        <f t="shared" si="18"/>
        <v>595068.47000000009</v>
      </c>
      <c r="L90" s="155">
        <f t="shared" si="19"/>
        <v>142.94786707406851</v>
      </c>
      <c r="M90" s="155">
        <f t="shared" si="20"/>
        <v>7.5250686631263917E-3</v>
      </c>
      <c r="N90" s="155">
        <f t="shared" si="21"/>
        <v>1.583617764044486E-2</v>
      </c>
    </row>
    <row r="91" spans="1:14" ht="15.95" customHeight="1" x14ac:dyDescent="0.4">
      <c r="A91" s="126" t="s">
        <v>23</v>
      </c>
      <c r="B91" s="51" t="s">
        <v>129</v>
      </c>
      <c r="C91" s="48">
        <f>IFERROR(IF($J91&gt;0,VLOOKUP($A91&amp;$B91,'PNC AA'!$A:$E,4,0),""),"")</f>
        <v>1928660.14</v>
      </c>
      <c r="D91" s="48">
        <f>IFERROR(IF($J91&gt;0,VLOOKUP($A91&amp;$B91,'PNC AA'!$A:$E,5,0),""),"")</f>
        <v>0</v>
      </c>
      <c r="E91" s="47">
        <f t="shared" si="14"/>
        <v>30</v>
      </c>
      <c r="F91" s="59">
        <f t="shared" si="15"/>
        <v>1928660.14</v>
      </c>
      <c r="G91" s="48">
        <f>IFERROR(VLOOKUP($A91&amp;$B91,'PNC Exon. &amp; no Exon.'!$A:$AJ,3,0),0)</f>
        <v>750284.49</v>
      </c>
      <c r="H91" s="48">
        <f>IFERROR(VLOOKUP($A91&amp;$B91,'PNC Exon. &amp; no Exon.'!$A:$AJ,4,0),0)</f>
        <v>0</v>
      </c>
      <c r="I91" s="47">
        <f t="shared" si="16"/>
        <v>32</v>
      </c>
      <c r="J91" s="59">
        <f t="shared" si="17"/>
        <v>750284.49</v>
      </c>
      <c r="K91" s="48">
        <f t="shared" si="18"/>
        <v>-1178375.6499999999</v>
      </c>
      <c r="L91" s="155">
        <f t="shared" si="19"/>
        <v>-61.098149205281956</v>
      </c>
      <c r="M91" s="155">
        <f t="shared" si="20"/>
        <v>3.4863975846980262E-2</v>
      </c>
      <c r="N91" s="155">
        <f t="shared" si="21"/>
        <v>1.1748271731367936E-2</v>
      </c>
    </row>
    <row r="92" spans="1:14" ht="15.95" customHeight="1" x14ac:dyDescent="0.4">
      <c r="A92" s="126" t="s">
        <v>23</v>
      </c>
      <c r="B92" s="51" t="s">
        <v>130</v>
      </c>
      <c r="C92" s="48">
        <f>IFERROR(IF($J92&gt;0,VLOOKUP($A92&amp;$B92,'PNC AA'!$A:$E,4,0),""),"")</f>
        <v>1214200.99</v>
      </c>
      <c r="D92" s="48">
        <f>IFERROR(IF($J92&gt;0,VLOOKUP($A92&amp;$B92,'PNC AA'!$A:$E,5,0),""),"")</f>
        <v>0</v>
      </c>
      <c r="E92" s="47">
        <f t="shared" si="14"/>
        <v>32</v>
      </c>
      <c r="F92" s="59">
        <f t="shared" si="15"/>
        <v>1214200.99</v>
      </c>
      <c r="G92" s="48">
        <f>IFERROR(VLOOKUP($A92&amp;$B92,'PNC Exon. &amp; no Exon.'!$A:$AJ,3,0),0)</f>
        <v>144281.45000000001</v>
      </c>
      <c r="H92" s="48">
        <f>IFERROR(VLOOKUP($A92&amp;$B92,'PNC Exon. &amp; no Exon.'!$A:$AJ,4,0),0)</f>
        <v>0</v>
      </c>
      <c r="I92" s="47">
        <f t="shared" si="16"/>
        <v>33</v>
      </c>
      <c r="J92" s="59">
        <f t="shared" si="17"/>
        <v>144281.45000000001</v>
      </c>
      <c r="K92" s="48">
        <f t="shared" si="18"/>
        <v>-1069919.54</v>
      </c>
      <c r="L92" s="155">
        <f t="shared" si="19"/>
        <v>-88.117169135235187</v>
      </c>
      <c r="M92" s="155">
        <f t="shared" si="20"/>
        <v>2.1948850972125927E-2</v>
      </c>
      <c r="N92" s="155">
        <f t="shared" si="21"/>
        <v>2.2592199398867707E-3</v>
      </c>
    </row>
    <row r="93" spans="1:14" ht="20.25" customHeight="1" x14ac:dyDescent="0.4">
      <c r="A93" s="12"/>
      <c r="B93" s="53" t="s">
        <v>21</v>
      </c>
      <c r="C93" s="61">
        <f>SUM(C60:C92)</f>
        <v>3321434266.6999989</v>
      </c>
      <c r="D93" s="61">
        <f>SUM(D60:D92)</f>
        <v>2210522697.8900003</v>
      </c>
      <c r="E93" s="61"/>
      <c r="F93" s="61">
        <f>SUM(F60:F92)</f>
        <v>5531956964.5899992</v>
      </c>
      <c r="G93" s="61">
        <f>SUM(G60:G92)</f>
        <v>3917617002.2699995</v>
      </c>
      <c r="H93" s="61">
        <f>SUM(H60:H92)</f>
        <v>2468722258.1399999</v>
      </c>
      <c r="I93" s="61"/>
      <c r="J93" s="61">
        <f>SUM(J60:J92)</f>
        <v>6386339260.4099989</v>
      </c>
      <c r="K93" s="61">
        <f t="shared" si="18"/>
        <v>854382295.81999969</v>
      </c>
      <c r="L93" s="154">
        <f t="shared" si="19"/>
        <v>15.44448558238779</v>
      </c>
      <c r="M93" s="158">
        <f>SUM(M60:M92)</f>
        <v>99.999999999999986</v>
      </c>
      <c r="N93" s="158">
        <f>SUM(N60:N92)</f>
        <v>99.999999999999972</v>
      </c>
    </row>
    <row r="94" spans="1:14" x14ac:dyDescent="0.4">
      <c r="A94" s="6"/>
      <c r="B94" s="70" t="s">
        <v>172</v>
      </c>
      <c r="C94" s="6"/>
      <c r="D94" s="6"/>
      <c r="E94" s="6"/>
      <c r="F94" s="6"/>
      <c r="G94" s="24"/>
      <c r="H94" s="24"/>
      <c r="I94" s="6"/>
      <c r="J94" s="6"/>
      <c r="K94" s="6"/>
      <c r="L94" s="6"/>
      <c r="M94" s="6"/>
      <c r="N94" s="6"/>
    </row>
    <row r="95" spans="1:14" x14ac:dyDescent="0.4">
      <c r="A95" s="6"/>
      <c r="B95" s="70"/>
      <c r="C95" s="6"/>
      <c r="D95" s="6"/>
      <c r="E95" s="6"/>
      <c r="F95" s="6"/>
      <c r="G95" s="24"/>
      <c r="H95" s="24"/>
      <c r="I95" s="6"/>
      <c r="J95" s="6"/>
      <c r="K95" s="6"/>
      <c r="L95" s="6"/>
      <c r="M95" s="6"/>
      <c r="N95" s="6"/>
    </row>
    <row r="96" spans="1:14" x14ac:dyDescent="0.4">
      <c r="A96" s="6"/>
      <c r="B96" s="70"/>
      <c r="C96" s="6"/>
      <c r="D96" s="6"/>
      <c r="E96" s="6"/>
      <c r="F96" s="6"/>
      <c r="G96" s="24"/>
      <c r="H96" s="24"/>
      <c r="I96" s="6"/>
      <c r="J96" s="6"/>
      <c r="K96" s="6"/>
      <c r="L96" s="6"/>
      <c r="M96" s="6"/>
      <c r="N96" s="6"/>
    </row>
    <row r="97" spans="1:14" x14ac:dyDescent="0.4">
      <c r="A97" s="6"/>
      <c r="B97" s="6"/>
      <c r="C97" s="6"/>
      <c r="D97" s="6"/>
      <c r="E97" s="6"/>
      <c r="F97" s="6"/>
      <c r="G97" s="25"/>
      <c r="H97" s="6"/>
      <c r="I97" s="6"/>
      <c r="J97" s="6"/>
      <c r="K97" s="6"/>
      <c r="L97" s="6"/>
      <c r="M97" s="6"/>
      <c r="N97" s="6"/>
    </row>
    <row r="98" spans="1:14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 ht="20" x14ac:dyDescent="0.6">
      <c r="A99" s="170" t="s">
        <v>42</v>
      </c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</row>
    <row r="100" spans="1:14" x14ac:dyDescent="0.4">
      <c r="A100" s="169" t="s">
        <v>59</v>
      </c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</row>
    <row r="101" spans="1:14" x14ac:dyDescent="0.4">
      <c r="A101" s="172" t="s">
        <v>146</v>
      </c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</row>
    <row r="102" spans="1:14" x14ac:dyDescent="0.4">
      <c r="A102" s="169" t="s">
        <v>91</v>
      </c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</row>
    <row r="103" spans="1:14" x14ac:dyDescent="0.4">
      <c r="A103" s="1"/>
      <c r="B103" s="12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74" t="s">
        <v>33</v>
      </c>
      <c r="C104" s="173" t="s">
        <v>107</v>
      </c>
      <c r="D104" s="173"/>
      <c r="E104" s="173" t="s">
        <v>52</v>
      </c>
      <c r="F104" s="173"/>
      <c r="G104" s="173" t="s">
        <v>170</v>
      </c>
      <c r="H104" s="173"/>
      <c r="I104" s="173"/>
      <c r="J104" s="173"/>
      <c r="K104" s="173" t="s">
        <v>29</v>
      </c>
      <c r="L104" s="173"/>
      <c r="M104" s="173" t="s">
        <v>61</v>
      </c>
      <c r="N104" s="173"/>
    </row>
    <row r="105" spans="1:14" ht="31.5" customHeight="1" x14ac:dyDescent="0.4">
      <c r="A105" s="83"/>
      <c r="B105" s="175"/>
      <c r="C105" s="94" t="s">
        <v>28</v>
      </c>
      <c r="D105" s="94" t="s">
        <v>37</v>
      </c>
      <c r="E105" s="94" t="s">
        <v>51</v>
      </c>
      <c r="F105" s="94" t="s">
        <v>57</v>
      </c>
      <c r="G105" s="94" t="s">
        <v>28</v>
      </c>
      <c r="H105" s="94" t="s">
        <v>37</v>
      </c>
      <c r="I105" s="94" t="s">
        <v>51</v>
      </c>
      <c r="J105" s="94" t="s">
        <v>57</v>
      </c>
      <c r="K105" s="94" t="s">
        <v>26</v>
      </c>
      <c r="L105" s="94" t="s">
        <v>24</v>
      </c>
      <c r="M105" s="94">
        <v>2021</v>
      </c>
      <c r="N105" s="94">
        <v>2022</v>
      </c>
    </row>
    <row r="106" spans="1:14" ht="15.95" customHeight="1" x14ac:dyDescent="0.4">
      <c r="A106" s="126" t="s">
        <v>1</v>
      </c>
      <c r="B106" s="87" t="s">
        <v>84</v>
      </c>
      <c r="C106" s="48">
        <f>IFERROR(IF($J106&gt;0,VLOOKUP($A106&amp;$B106,'PNC AA'!$A:$E,4,0),""),"")</f>
        <v>823182121.91999984</v>
      </c>
      <c r="D106" s="48">
        <f>IFERROR(IF($J106&gt;0,VLOOKUP($A106&amp;$B106,'PNC AA'!$A:$E,5,0),""),"")</f>
        <v>446784940.27999997</v>
      </c>
      <c r="E106" s="47">
        <f t="shared" ref="E106:E138" si="22">IF(F106=0,"ND",RANK(F106,$F$106:$F$138))</f>
        <v>1</v>
      </c>
      <c r="F106" s="59">
        <f t="shared" ref="F106:F138" si="23">SUM(C106:D106)</f>
        <v>1269967062.1999998</v>
      </c>
      <c r="G106" s="48">
        <f>IFERROR(VLOOKUP($A106&amp;$B106,'PNC Exon. &amp; no Exon.'!$A:$AJ,3,0),0)</f>
        <v>871248857.37999988</v>
      </c>
      <c r="H106" s="48">
        <f>IFERROR(VLOOKUP($A106&amp;$B106,'PNC Exon. &amp; no Exon.'!$A:$AJ,4,0),0)</f>
        <v>575127981.66999996</v>
      </c>
      <c r="I106" s="47">
        <f t="shared" ref="I106:I138" si="24">IF(J106=0,"ND",RANK(J106,$J$106:$J$138))</f>
        <v>1</v>
      </c>
      <c r="J106" s="153">
        <f t="shared" ref="J106:J138" si="25">(G106+H106)</f>
        <v>1446376839.0499997</v>
      </c>
      <c r="K106" s="48">
        <f t="shared" ref="K106:K139" si="26">J106-F106</f>
        <v>176409776.8499999</v>
      </c>
      <c r="L106" s="155">
        <f t="shared" ref="L106:L139" si="27">IFERROR(K106/F106*100,0)</f>
        <v>13.890893874397047</v>
      </c>
      <c r="M106" s="155">
        <f t="shared" ref="M106:M138" si="28">IFERROR(F106/$F$139*100,0)</f>
        <v>19.106584584957893</v>
      </c>
      <c r="N106" s="155">
        <f t="shared" ref="N106:N138" si="29">IFERROR(J106/$J$139*100,0)</f>
        <v>19.399407095580418</v>
      </c>
    </row>
    <row r="107" spans="1:14" ht="15.95" customHeight="1" x14ac:dyDescent="0.4">
      <c r="A107" s="126" t="s">
        <v>1</v>
      </c>
      <c r="B107" s="51" t="s">
        <v>92</v>
      </c>
      <c r="C107" s="48">
        <f>IFERROR(IF($J107&gt;0,VLOOKUP($A107&amp;$B107,'PNC AA'!$A:$E,4,0),""),"")</f>
        <v>131154179.19000001</v>
      </c>
      <c r="D107" s="48">
        <f>IFERROR(IF($J107&gt;0,VLOOKUP($A107&amp;$B107,'PNC AA'!$A:$E,5,0),""),"")</f>
        <v>933461661.28999984</v>
      </c>
      <c r="E107" s="47">
        <f t="shared" si="22"/>
        <v>3</v>
      </c>
      <c r="F107" s="59">
        <f t="shared" si="23"/>
        <v>1064615840.4799999</v>
      </c>
      <c r="G107" s="48">
        <f>IFERROR(VLOOKUP($A107&amp;$B107,'PNC Exon. &amp; no Exon.'!$A:$AJ,3,0),0)</f>
        <v>133188055.23</v>
      </c>
      <c r="H107" s="48">
        <f>IFERROR(VLOOKUP($A107&amp;$B107,'PNC Exon. &amp; no Exon.'!$A:$AJ,4,0),0)</f>
        <v>1163240742.0699997</v>
      </c>
      <c r="I107" s="47">
        <f t="shared" si="24"/>
        <v>2</v>
      </c>
      <c r="J107" s="153">
        <f t="shared" si="25"/>
        <v>1296428797.2999997</v>
      </c>
      <c r="K107" s="48">
        <f t="shared" si="26"/>
        <v>231812956.81999981</v>
      </c>
      <c r="L107" s="155">
        <f t="shared" si="27"/>
        <v>21.774329105932054</v>
      </c>
      <c r="M107" s="155">
        <f t="shared" si="28"/>
        <v>16.017086751352092</v>
      </c>
      <c r="N107" s="155">
        <f t="shared" si="29"/>
        <v>17.388241660295968</v>
      </c>
    </row>
    <row r="108" spans="1:14" ht="15.95" customHeight="1" x14ac:dyDescent="0.4">
      <c r="A108" s="126" t="s">
        <v>1</v>
      </c>
      <c r="B108" s="51" t="s">
        <v>93</v>
      </c>
      <c r="C108" s="48">
        <f>IFERROR(IF($J108&gt;0,VLOOKUP($A108&amp;$B108,'PNC AA'!$A:$E,4,0),""),"")</f>
        <v>1193748499.0599999</v>
      </c>
      <c r="D108" s="48">
        <f>IFERROR(IF($J108&gt;0,VLOOKUP($A108&amp;$B108,'PNC AA'!$A:$E,5,0),""),"")</f>
        <v>74976781.060000002</v>
      </c>
      <c r="E108" s="47">
        <f t="shared" si="22"/>
        <v>2</v>
      </c>
      <c r="F108" s="59">
        <f t="shared" si="23"/>
        <v>1268725280.1199999</v>
      </c>
      <c r="G108" s="48">
        <f>IFERROR(VLOOKUP($A108&amp;$B108,'PNC Exon. &amp; no Exon.'!$A:$AJ,3,0),0)</f>
        <v>952718747.39999998</v>
      </c>
      <c r="H108" s="48">
        <f>IFERROR(VLOOKUP($A108&amp;$B108,'PNC Exon. &amp; no Exon.'!$A:$AJ,4,0),0)</f>
        <v>113202591</v>
      </c>
      <c r="I108" s="47">
        <f t="shared" si="24"/>
        <v>3</v>
      </c>
      <c r="J108" s="153">
        <f t="shared" si="25"/>
        <v>1065921338.4</v>
      </c>
      <c r="K108" s="48">
        <f t="shared" si="26"/>
        <v>-202803941.71999991</v>
      </c>
      <c r="L108" s="155">
        <f t="shared" si="27"/>
        <v>-15.984858574018332</v>
      </c>
      <c r="M108" s="155">
        <f t="shared" si="28"/>
        <v>19.087902041879566</v>
      </c>
      <c r="N108" s="155">
        <f t="shared" si="29"/>
        <v>14.296579851948742</v>
      </c>
    </row>
    <row r="109" spans="1:14" ht="15.95" customHeight="1" x14ac:dyDescent="0.4">
      <c r="A109" s="126" t="s">
        <v>1</v>
      </c>
      <c r="B109" s="51" t="s">
        <v>110</v>
      </c>
      <c r="C109" s="48">
        <f>IFERROR(IF($J109&gt;0,VLOOKUP($A109&amp;$B109,'PNC AA'!$A:$E,4,0),""),"")</f>
        <v>469428730.74000001</v>
      </c>
      <c r="D109" s="48">
        <f>IFERROR(IF($J109&gt;0,VLOOKUP($A109&amp;$B109,'PNC AA'!$A:$E,5,0),""),"")</f>
        <v>260014797.13</v>
      </c>
      <c r="E109" s="47">
        <f t="shared" si="22"/>
        <v>4</v>
      </c>
      <c r="F109" s="59">
        <f t="shared" si="23"/>
        <v>729443527.87</v>
      </c>
      <c r="G109" s="48">
        <f>IFERROR(VLOOKUP($A109&amp;$B109,'PNC Exon. &amp; no Exon.'!$A:$AJ,3,0),0)</f>
        <v>683445872.75</v>
      </c>
      <c r="H109" s="48">
        <f>IFERROR(VLOOKUP($A109&amp;$B109,'PNC Exon. &amp; no Exon.'!$A:$AJ,4,0),0)</f>
        <v>149196515.18999997</v>
      </c>
      <c r="I109" s="47">
        <f t="shared" si="24"/>
        <v>4</v>
      </c>
      <c r="J109" s="153">
        <f t="shared" si="25"/>
        <v>832642387.93999994</v>
      </c>
      <c r="K109" s="48">
        <f t="shared" si="26"/>
        <v>103198860.06999993</v>
      </c>
      <c r="L109" s="155">
        <f t="shared" si="27"/>
        <v>14.147614740149129</v>
      </c>
      <c r="M109" s="155">
        <f t="shared" si="28"/>
        <v>10.974437747270771</v>
      </c>
      <c r="N109" s="155">
        <f t="shared" si="29"/>
        <v>11.167745647319421</v>
      </c>
    </row>
    <row r="110" spans="1:14" ht="15.95" customHeight="1" x14ac:dyDescent="0.4">
      <c r="A110" s="126" t="s">
        <v>1</v>
      </c>
      <c r="B110" s="51" t="s">
        <v>112</v>
      </c>
      <c r="C110" s="48">
        <f>IFERROR(IF($J110&gt;0,VLOOKUP($A110&amp;$B110,'PNC AA'!$A:$E,4,0),""),"")</f>
        <v>472461006.64000005</v>
      </c>
      <c r="D110" s="48">
        <f>IFERROR(IF($J110&gt;0,VLOOKUP($A110&amp;$B110,'PNC AA'!$A:$E,5,0),""),"")</f>
        <v>44251557.43</v>
      </c>
      <c r="E110" s="47">
        <f t="shared" si="22"/>
        <v>5</v>
      </c>
      <c r="F110" s="59">
        <f t="shared" si="23"/>
        <v>516712564.07000005</v>
      </c>
      <c r="G110" s="48">
        <f>IFERROR(VLOOKUP($A110&amp;$B110,'PNC Exon. &amp; no Exon.'!$A:$AJ,3,0),0)</f>
        <v>650787669.20000005</v>
      </c>
      <c r="H110" s="48">
        <f>IFERROR(VLOOKUP($A110&amp;$B110,'PNC Exon. &amp; no Exon.'!$A:$AJ,4,0),0)</f>
        <v>48571484.880000003</v>
      </c>
      <c r="I110" s="47">
        <f t="shared" si="24"/>
        <v>5</v>
      </c>
      <c r="J110" s="153">
        <f t="shared" si="25"/>
        <v>699359154.08000004</v>
      </c>
      <c r="K110" s="48">
        <f t="shared" si="26"/>
        <v>182646590.00999999</v>
      </c>
      <c r="L110" s="155">
        <f t="shared" si="27"/>
        <v>35.34781282873093</v>
      </c>
      <c r="M110" s="155">
        <f t="shared" si="28"/>
        <v>7.7739121000597642</v>
      </c>
      <c r="N110" s="155">
        <f t="shared" si="29"/>
        <v>9.3800955392301244</v>
      </c>
    </row>
    <row r="111" spans="1:14" ht="15.95" customHeight="1" x14ac:dyDescent="0.4">
      <c r="A111" s="126" t="s">
        <v>1</v>
      </c>
      <c r="B111" s="51" t="s">
        <v>111</v>
      </c>
      <c r="C111" s="48">
        <f>IFERROR(IF($J111&gt;0,VLOOKUP($A111&amp;$B111,'PNC AA'!$A:$E,4,0),""),"")</f>
        <v>397673945.24999994</v>
      </c>
      <c r="D111" s="48">
        <f>IFERROR(IF($J111&gt;0,VLOOKUP($A111&amp;$B111,'PNC AA'!$A:$E,5,0),""),"")</f>
        <v>76311079.530000001</v>
      </c>
      <c r="E111" s="47">
        <f t="shared" si="22"/>
        <v>6</v>
      </c>
      <c r="F111" s="59">
        <f t="shared" si="23"/>
        <v>473985024.77999997</v>
      </c>
      <c r="G111" s="48">
        <f>IFERROR(VLOOKUP($A111&amp;$B111,'PNC Exon. &amp; no Exon.'!$A:$AJ,3,0),0)</f>
        <v>449196303.88999999</v>
      </c>
      <c r="H111" s="48">
        <f>IFERROR(VLOOKUP($A111&amp;$B111,'PNC Exon. &amp; no Exon.'!$A:$AJ,4,0),0)</f>
        <v>74171191.349999979</v>
      </c>
      <c r="I111" s="47">
        <f t="shared" si="24"/>
        <v>6</v>
      </c>
      <c r="J111" s="153">
        <f t="shared" si="25"/>
        <v>523367495.23999995</v>
      </c>
      <c r="K111" s="48">
        <f t="shared" si="26"/>
        <v>49382470.459999979</v>
      </c>
      <c r="L111" s="155">
        <f t="shared" si="27"/>
        <v>10.41857187005451</v>
      </c>
      <c r="M111" s="155">
        <f t="shared" si="28"/>
        <v>7.1310786220502926</v>
      </c>
      <c r="N111" s="155">
        <f t="shared" si="29"/>
        <v>7.0196222911199602</v>
      </c>
    </row>
    <row r="112" spans="1:14" ht="15.95" customHeight="1" x14ac:dyDescent="0.4">
      <c r="A112" s="126" t="s">
        <v>1</v>
      </c>
      <c r="B112" s="51" t="s">
        <v>94</v>
      </c>
      <c r="C112" s="48">
        <f>IFERROR(IF($J112&gt;0,VLOOKUP($A112&amp;$B112,'PNC AA'!$A:$E,4,0),""),"")</f>
        <v>50805212.769999996</v>
      </c>
      <c r="D112" s="48">
        <f>IFERROR(IF($J112&gt;0,VLOOKUP($A112&amp;$B112,'PNC AA'!$A:$E,5,0),""),"")</f>
        <v>127290292.83</v>
      </c>
      <c r="E112" s="47">
        <f t="shared" si="22"/>
        <v>8</v>
      </c>
      <c r="F112" s="59">
        <f t="shared" si="23"/>
        <v>178095505.59999999</v>
      </c>
      <c r="G112" s="48">
        <f>IFERROR(VLOOKUP($A112&amp;$B112,'PNC Exon. &amp; no Exon.'!$A:$AJ,3,0),0)</f>
        <v>65526344.359999999</v>
      </c>
      <c r="H112" s="48">
        <f>IFERROR(VLOOKUP($A112&amp;$B112,'PNC Exon. &amp; no Exon.'!$A:$AJ,4,0),0)</f>
        <v>214084961.58000001</v>
      </c>
      <c r="I112" s="47">
        <f t="shared" si="24"/>
        <v>7</v>
      </c>
      <c r="J112" s="153">
        <f t="shared" si="25"/>
        <v>279611305.94</v>
      </c>
      <c r="K112" s="48">
        <f t="shared" si="26"/>
        <v>101515800.34</v>
      </c>
      <c r="L112" s="155">
        <f t="shared" si="27"/>
        <v>57.000764841311081</v>
      </c>
      <c r="M112" s="155">
        <f t="shared" si="28"/>
        <v>2.6794370840236446</v>
      </c>
      <c r="N112" s="155">
        <f t="shared" si="29"/>
        <v>3.7502630061607554</v>
      </c>
    </row>
    <row r="113" spans="1:14" ht="15.95" customHeight="1" x14ac:dyDescent="0.4">
      <c r="A113" s="126" t="s">
        <v>1</v>
      </c>
      <c r="B113" s="51" t="s">
        <v>113</v>
      </c>
      <c r="C113" s="48">
        <f>IFERROR(IF($J113&gt;0,VLOOKUP($A113&amp;$B113,'PNC AA'!$A:$E,4,0),""),"")</f>
        <v>11305694.939999999</v>
      </c>
      <c r="D113" s="48">
        <f>IFERROR(IF($J113&gt;0,VLOOKUP($A113&amp;$B113,'PNC AA'!$A:$E,5,0),""),"")</f>
        <v>183950022.82999998</v>
      </c>
      <c r="E113" s="47">
        <f t="shared" si="22"/>
        <v>7</v>
      </c>
      <c r="F113" s="59">
        <f t="shared" si="23"/>
        <v>195255717.76999998</v>
      </c>
      <c r="G113" s="48">
        <f>IFERROR(VLOOKUP($A113&amp;$B113,'PNC Exon. &amp; no Exon.'!$A:$AJ,3,0),0)</f>
        <v>15876587.83</v>
      </c>
      <c r="H113" s="48">
        <f>IFERROR(VLOOKUP($A113&amp;$B113,'PNC Exon. &amp; no Exon.'!$A:$AJ,4,0),0)</f>
        <v>197861457.5</v>
      </c>
      <c r="I113" s="47">
        <f t="shared" si="24"/>
        <v>8</v>
      </c>
      <c r="J113" s="153">
        <f t="shared" si="25"/>
        <v>213738045.33000001</v>
      </c>
      <c r="K113" s="48">
        <f t="shared" si="26"/>
        <v>18482327.560000032</v>
      </c>
      <c r="L113" s="155">
        <f t="shared" si="27"/>
        <v>9.4657036275737401</v>
      </c>
      <c r="M113" s="155">
        <f t="shared" si="28"/>
        <v>2.937611532071096</v>
      </c>
      <c r="N113" s="155">
        <f t="shared" si="29"/>
        <v>2.8667434663111018</v>
      </c>
    </row>
    <row r="114" spans="1:14" ht="15.95" customHeight="1" x14ac:dyDescent="0.4">
      <c r="A114" s="126" t="s">
        <v>1</v>
      </c>
      <c r="B114" s="51" t="s">
        <v>77</v>
      </c>
      <c r="C114" s="48">
        <f>IFERROR(IF($J114&gt;0,VLOOKUP($A114&amp;$B114,'PNC AA'!$A:$E,4,0),""),"")</f>
        <v>41378056.359999999</v>
      </c>
      <c r="D114" s="48">
        <f>IFERROR(IF($J114&gt;0,VLOOKUP($A114&amp;$B114,'PNC AA'!$A:$E,5,0),""),"")</f>
        <v>88924068.900000006</v>
      </c>
      <c r="E114" s="47">
        <f t="shared" si="22"/>
        <v>9</v>
      </c>
      <c r="F114" s="59">
        <f t="shared" si="23"/>
        <v>130302125.26000001</v>
      </c>
      <c r="G114" s="48">
        <f>IFERROR(VLOOKUP($A114&amp;$B114,'PNC Exon. &amp; no Exon.'!$A:$AJ,3,0),0)</f>
        <v>47917298.770000003</v>
      </c>
      <c r="H114" s="48">
        <f>IFERROR(VLOOKUP($A114&amp;$B114,'PNC Exon. &amp; no Exon.'!$A:$AJ,4,0),0)</f>
        <v>94883709.079999998</v>
      </c>
      <c r="I114" s="47">
        <f t="shared" si="24"/>
        <v>9</v>
      </c>
      <c r="J114" s="153">
        <f t="shared" si="25"/>
        <v>142801007.84999999</v>
      </c>
      <c r="K114" s="48">
        <f t="shared" si="26"/>
        <v>12498882.589999989</v>
      </c>
      <c r="L114" s="155">
        <f t="shared" si="27"/>
        <v>9.5922323331719905</v>
      </c>
      <c r="M114" s="155">
        <f t="shared" si="28"/>
        <v>1.9603883061085965</v>
      </c>
      <c r="N114" s="155">
        <f t="shared" si="29"/>
        <v>1.9153064472194306</v>
      </c>
    </row>
    <row r="115" spans="1:14" ht="15.95" customHeight="1" x14ac:dyDescent="0.4">
      <c r="A115" s="126" t="s">
        <v>1</v>
      </c>
      <c r="B115" s="51" t="s">
        <v>114</v>
      </c>
      <c r="C115" s="48">
        <f>IFERROR(IF($J115&gt;0,VLOOKUP($A115&amp;$B115,'PNC AA'!$A:$E,4,0),""),"")</f>
        <v>104464452.92999999</v>
      </c>
      <c r="D115" s="48">
        <f>IFERROR(IF($J115&gt;0,VLOOKUP($A115&amp;$B115,'PNC AA'!$A:$E,5,0),""),"")</f>
        <v>6329.01</v>
      </c>
      <c r="E115" s="47">
        <f t="shared" si="22"/>
        <v>10</v>
      </c>
      <c r="F115" s="59">
        <f t="shared" si="23"/>
        <v>104470781.94</v>
      </c>
      <c r="G115" s="48">
        <f>IFERROR(VLOOKUP($A115&amp;$B115,'PNC Exon. &amp; no Exon.'!$A:$AJ,3,0),0)</f>
        <v>118913467.98999999</v>
      </c>
      <c r="H115" s="48">
        <f>IFERROR(VLOOKUP($A115&amp;$B115,'PNC Exon. &amp; no Exon.'!$A:$AJ,4,0),0)</f>
        <v>2901.46</v>
      </c>
      <c r="I115" s="47">
        <f t="shared" si="24"/>
        <v>10</v>
      </c>
      <c r="J115" s="153">
        <f t="shared" si="25"/>
        <v>118916369.44999999</v>
      </c>
      <c r="K115" s="48">
        <f t="shared" si="26"/>
        <v>14445587.50999999</v>
      </c>
      <c r="L115" s="155">
        <f t="shared" si="27"/>
        <v>13.827394838775522</v>
      </c>
      <c r="M115" s="155">
        <f t="shared" si="28"/>
        <v>1.5717571669421375</v>
      </c>
      <c r="N115" s="155">
        <f t="shared" si="29"/>
        <v>1.5949557535809276</v>
      </c>
    </row>
    <row r="116" spans="1:14" ht="15.95" customHeight="1" x14ac:dyDescent="0.4">
      <c r="A116" s="126" t="s">
        <v>1</v>
      </c>
      <c r="B116" s="51" t="s">
        <v>85</v>
      </c>
      <c r="C116" s="48">
        <f>IFERROR(IF($J116&gt;0,VLOOKUP($A116&amp;$B116,'PNC AA'!$A:$E,4,0),""),"")</f>
        <v>92615396.230000004</v>
      </c>
      <c r="D116" s="48">
        <f>IFERROR(IF($J116&gt;0,VLOOKUP($A116&amp;$B116,'PNC AA'!$A:$E,5,0),""),"")</f>
        <v>8816.99</v>
      </c>
      <c r="E116" s="47">
        <f t="shared" si="22"/>
        <v>11</v>
      </c>
      <c r="F116" s="59">
        <f t="shared" si="23"/>
        <v>92624213.219999999</v>
      </c>
      <c r="G116" s="48">
        <f>IFERROR(VLOOKUP($A116&amp;$B116,'PNC Exon. &amp; no Exon.'!$A:$AJ,3,0),0)</f>
        <v>105461434.02</v>
      </c>
      <c r="H116" s="48">
        <f>IFERROR(VLOOKUP($A116&amp;$B116,'PNC Exon. &amp; no Exon.'!$A:$AJ,4,0),0)</f>
        <v>1176731.6200000001</v>
      </c>
      <c r="I116" s="47">
        <f t="shared" si="24"/>
        <v>11</v>
      </c>
      <c r="J116" s="59">
        <f t="shared" si="25"/>
        <v>106638165.64</v>
      </c>
      <c r="K116" s="48">
        <f t="shared" si="26"/>
        <v>14013952.420000002</v>
      </c>
      <c r="L116" s="155">
        <f t="shared" si="27"/>
        <v>15.129901710165376</v>
      </c>
      <c r="M116" s="155">
        <f t="shared" si="28"/>
        <v>1.3935261922756859</v>
      </c>
      <c r="N116" s="155">
        <f t="shared" si="29"/>
        <v>1.4302753828214352</v>
      </c>
    </row>
    <row r="117" spans="1:14" ht="15.95" customHeight="1" x14ac:dyDescent="0.4">
      <c r="A117" s="126" t="s">
        <v>1</v>
      </c>
      <c r="B117" s="51" t="s">
        <v>115</v>
      </c>
      <c r="C117" s="48">
        <f>IFERROR(IF($J117&gt;0,VLOOKUP($A117&amp;$B117,'PNC AA'!$A:$E,4,0),""),"")</f>
        <v>70780108.150000021</v>
      </c>
      <c r="D117" s="48">
        <f>IFERROR(IF($J117&gt;0,VLOOKUP($A117&amp;$B117,'PNC AA'!$A:$E,5,0),""),"")</f>
        <v>32759.54</v>
      </c>
      <c r="E117" s="47">
        <f t="shared" si="22"/>
        <v>13</v>
      </c>
      <c r="F117" s="59">
        <f t="shared" si="23"/>
        <v>70812867.690000027</v>
      </c>
      <c r="G117" s="48">
        <f>IFERROR(VLOOKUP($A117&amp;$B117,'PNC Exon. &amp; no Exon.'!$A:$AJ,3,0),0)</f>
        <v>76006578.460000008</v>
      </c>
      <c r="H117" s="48">
        <f>IFERROR(VLOOKUP($A117&amp;$B117,'PNC Exon. &amp; no Exon.'!$A:$AJ,4,0),0)</f>
        <v>2906508.99</v>
      </c>
      <c r="I117" s="47">
        <f t="shared" si="24"/>
        <v>12</v>
      </c>
      <c r="J117" s="59">
        <f t="shared" si="25"/>
        <v>78913087.450000003</v>
      </c>
      <c r="K117" s="48">
        <f t="shared" si="26"/>
        <v>8100219.7599999756</v>
      </c>
      <c r="L117" s="155">
        <f t="shared" si="27"/>
        <v>11.438909373732175</v>
      </c>
      <c r="M117" s="155">
        <f t="shared" si="28"/>
        <v>1.0653756987040206</v>
      </c>
      <c r="N117" s="155">
        <f t="shared" si="29"/>
        <v>1.058415115121162</v>
      </c>
    </row>
    <row r="118" spans="1:14" ht="15.95" customHeight="1" x14ac:dyDescent="0.4">
      <c r="A118" s="126" t="s">
        <v>1</v>
      </c>
      <c r="B118" s="51" t="s">
        <v>117</v>
      </c>
      <c r="C118" s="48">
        <f>IFERROR(IF($J118&gt;0,VLOOKUP($A118&amp;$B118,'PNC AA'!$A:$E,4,0),""),"")</f>
        <v>4397789.01</v>
      </c>
      <c r="D118" s="48">
        <f>IFERROR(IF($J118&gt;0,VLOOKUP($A118&amp;$B118,'PNC AA'!$A:$E,5,0),""),"")</f>
        <v>69479449.879999995</v>
      </c>
      <c r="E118" s="47">
        <f t="shared" si="22"/>
        <v>12</v>
      </c>
      <c r="F118" s="59">
        <f t="shared" si="23"/>
        <v>73877238.890000001</v>
      </c>
      <c r="G118" s="48">
        <f>IFERROR(VLOOKUP($A118&amp;$B118,'PNC Exon. &amp; no Exon.'!$A:$AJ,3,0),0)</f>
        <v>1840570.95</v>
      </c>
      <c r="H118" s="48">
        <f>IFERROR(VLOOKUP($A118&amp;$B118,'PNC Exon. &amp; no Exon.'!$A:$AJ,4,0),0)</f>
        <v>72522520.379999995</v>
      </c>
      <c r="I118" s="47">
        <f t="shared" si="24"/>
        <v>13</v>
      </c>
      <c r="J118" s="59">
        <f t="shared" si="25"/>
        <v>74363091.329999998</v>
      </c>
      <c r="K118" s="48">
        <f t="shared" si="26"/>
        <v>485852.43999999762</v>
      </c>
      <c r="L118" s="155">
        <f t="shared" si="27"/>
        <v>0.65764834650007797</v>
      </c>
      <c r="M118" s="155">
        <f t="shared" si="28"/>
        <v>1.1114789948250092</v>
      </c>
      <c r="N118" s="155">
        <f t="shared" si="29"/>
        <v>0.99738867676007326</v>
      </c>
    </row>
    <row r="119" spans="1:14" ht="15.95" customHeight="1" x14ac:dyDescent="0.4">
      <c r="A119" s="126" t="s">
        <v>1</v>
      </c>
      <c r="B119" s="51" t="s">
        <v>116</v>
      </c>
      <c r="C119" s="48">
        <f>IFERROR(IF($J119&gt;0,VLOOKUP($A119&amp;$B119,'PNC AA'!$A:$E,4,0),""),"")</f>
        <v>62847543.090000004</v>
      </c>
      <c r="D119" s="48">
        <f>IFERROR(IF($J119&gt;0,VLOOKUP($A119&amp;$B119,'PNC AA'!$A:$E,5,0),""),"")</f>
        <v>0</v>
      </c>
      <c r="E119" s="47">
        <f t="shared" si="22"/>
        <v>14</v>
      </c>
      <c r="F119" s="59">
        <f t="shared" si="23"/>
        <v>62847543.090000004</v>
      </c>
      <c r="G119" s="48">
        <f>IFERROR(VLOOKUP($A119&amp;$B119,'PNC Exon. &amp; no Exon.'!$A:$AJ,3,0),0)</f>
        <v>55708667.539999999</v>
      </c>
      <c r="H119" s="48">
        <f>IFERROR(VLOOKUP($A119&amp;$B119,'PNC Exon. &amp; no Exon.'!$A:$AJ,4,0),0)</f>
        <v>23399.64</v>
      </c>
      <c r="I119" s="47">
        <f t="shared" si="24"/>
        <v>16</v>
      </c>
      <c r="J119" s="59">
        <f t="shared" si="25"/>
        <v>55732067.18</v>
      </c>
      <c r="K119" s="48">
        <f t="shared" si="26"/>
        <v>-7115475.9100000039</v>
      </c>
      <c r="L119" s="155">
        <f t="shared" si="27"/>
        <v>-11.321804417732574</v>
      </c>
      <c r="M119" s="155">
        <f t="shared" si="28"/>
        <v>0.9455378283005923</v>
      </c>
      <c r="N119" s="155">
        <f t="shared" si="29"/>
        <v>0.74750164017641718</v>
      </c>
    </row>
    <row r="120" spans="1:14" ht="15.95" customHeight="1" x14ac:dyDescent="0.4">
      <c r="A120" s="126" t="s">
        <v>1</v>
      </c>
      <c r="B120" s="51" t="s">
        <v>118</v>
      </c>
      <c r="C120" s="48">
        <f>IFERROR(IF($J120&gt;0,VLOOKUP($A120&amp;$B120,'PNC AA'!$A:$E,4,0),""),"")</f>
        <v>50657057.729999997</v>
      </c>
      <c r="D120" s="48">
        <f>IFERROR(IF($J120&gt;0,VLOOKUP($A120&amp;$B120,'PNC AA'!$A:$E,5,0),""),"")</f>
        <v>2528938.96</v>
      </c>
      <c r="E120" s="47">
        <f t="shared" si="22"/>
        <v>15</v>
      </c>
      <c r="F120" s="59">
        <f t="shared" si="23"/>
        <v>53185996.689999998</v>
      </c>
      <c r="G120" s="48">
        <f>IFERROR(VLOOKUP($A120&amp;$B120,'PNC Exon. &amp; no Exon.'!$A:$AJ,3,0),0)</f>
        <v>59764500.209999993</v>
      </c>
      <c r="H120" s="48">
        <f>IFERROR(VLOOKUP($A120&amp;$B120,'PNC Exon. &amp; no Exon.'!$A:$AJ,4,0),0)</f>
        <v>789906.25</v>
      </c>
      <c r="I120" s="47">
        <f t="shared" si="24"/>
        <v>14</v>
      </c>
      <c r="J120" s="59">
        <f t="shared" si="25"/>
        <v>60554406.459999993</v>
      </c>
      <c r="K120" s="48">
        <f t="shared" si="26"/>
        <v>7368409.7699999958</v>
      </c>
      <c r="L120" s="155">
        <f t="shared" si="27"/>
        <v>13.854040966737022</v>
      </c>
      <c r="M120" s="155">
        <f t="shared" si="28"/>
        <v>0.80018039423194065</v>
      </c>
      <c r="N120" s="155">
        <f t="shared" si="29"/>
        <v>0.81218085815060248</v>
      </c>
    </row>
    <row r="121" spans="1:14" ht="15.95" customHeight="1" x14ac:dyDescent="0.4">
      <c r="A121" s="126" t="s">
        <v>1</v>
      </c>
      <c r="B121" s="50" t="s">
        <v>119</v>
      </c>
      <c r="C121" s="48">
        <f>IFERROR(IF($J121&gt;0,VLOOKUP($A121&amp;$B121,'PNC AA'!$A:$E,4,0),""),"")</f>
        <v>48142178.440000005</v>
      </c>
      <c r="D121" s="48">
        <f>IFERROR(IF($J121&gt;0,VLOOKUP($A121&amp;$B121,'PNC AA'!$A:$E,5,0),""),"")</f>
        <v>0</v>
      </c>
      <c r="E121" s="47">
        <f t="shared" si="22"/>
        <v>16</v>
      </c>
      <c r="F121" s="59">
        <f t="shared" si="23"/>
        <v>48142178.440000005</v>
      </c>
      <c r="G121" s="48">
        <f>IFERROR(VLOOKUP($A121&amp;$B121,'PNC Exon. &amp; no Exon.'!$A:$AJ,3,0),0)</f>
        <v>59300537.659999996</v>
      </c>
      <c r="H121" s="48">
        <f>IFERROR(VLOOKUP($A121&amp;$B121,'PNC Exon. &amp; no Exon.'!$A:$AJ,4,0),0)</f>
        <v>0</v>
      </c>
      <c r="I121" s="47">
        <f t="shared" si="24"/>
        <v>15</v>
      </c>
      <c r="J121" s="59">
        <f t="shared" si="25"/>
        <v>59300537.659999996</v>
      </c>
      <c r="K121" s="48">
        <f t="shared" si="26"/>
        <v>11158359.219999991</v>
      </c>
      <c r="L121" s="155">
        <f t="shared" si="27"/>
        <v>23.177927508840813</v>
      </c>
      <c r="M121" s="155">
        <f t="shared" si="28"/>
        <v>0.72429642614080425</v>
      </c>
      <c r="N121" s="155">
        <f t="shared" si="29"/>
        <v>0.79536344885661558</v>
      </c>
    </row>
    <row r="122" spans="1:14" ht="15.95" customHeight="1" x14ac:dyDescent="0.4">
      <c r="A122" s="126" t="s">
        <v>1</v>
      </c>
      <c r="B122" s="51" t="s">
        <v>122</v>
      </c>
      <c r="C122" s="48">
        <f>IFERROR(IF($J122&gt;0,VLOOKUP($A122&amp;$B122,'PNC AA'!$A:$E,4,0),""),"")</f>
        <v>40806448.090000004</v>
      </c>
      <c r="D122" s="48">
        <f>IFERROR(IF($J122&gt;0,VLOOKUP($A122&amp;$B122,'PNC AA'!$A:$E,5,0),""),"")</f>
        <v>0</v>
      </c>
      <c r="E122" s="47">
        <f t="shared" si="22"/>
        <v>17</v>
      </c>
      <c r="F122" s="59">
        <f t="shared" si="23"/>
        <v>40806448.090000004</v>
      </c>
      <c r="G122" s="48">
        <f>IFERROR(VLOOKUP($A122&amp;$B122,'PNC Exon. &amp; no Exon.'!$A:$AJ,3,0),0)</f>
        <v>55229158.960000001</v>
      </c>
      <c r="H122" s="48">
        <f>IFERROR(VLOOKUP($A122&amp;$B122,'PNC Exon. &amp; no Exon.'!$A:$AJ,4,0),0)</f>
        <v>0</v>
      </c>
      <c r="I122" s="47">
        <f t="shared" si="24"/>
        <v>17</v>
      </c>
      <c r="J122" s="59">
        <f t="shared" si="25"/>
        <v>55229158.960000001</v>
      </c>
      <c r="K122" s="48">
        <f t="shared" si="26"/>
        <v>14422710.869999997</v>
      </c>
      <c r="L122" s="155">
        <f t="shared" si="27"/>
        <v>35.344195697185455</v>
      </c>
      <c r="M122" s="155">
        <f t="shared" si="28"/>
        <v>0.61393076659219092</v>
      </c>
      <c r="N122" s="155">
        <f t="shared" si="29"/>
        <v>0.74075642618508852</v>
      </c>
    </row>
    <row r="123" spans="1:14" ht="15.95" customHeight="1" x14ac:dyDescent="0.4">
      <c r="A123" s="126" t="s">
        <v>1</v>
      </c>
      <c r="B123" s="51" t="s">
        <v>80</v>
      </c>
      <c r="C123" s="48">
        <f>IFERROR(IF($J123&gt;0,VLOOKUP($A123&amp;$B123,'PNC AA'!$A:$E,4,0),""),"")</f>
        <v>38409176.18</v>
      </c>
      <c r="D123" s="48">
        <f>IFERROR(IF($J123&gt;0,VLOOKUP($A123&amp;$B123,'PNC AA'!$A:$E,5,0),""),"")</f>
        <v>0</v>
      </c>
      <c r="E123" s="47">
        <f t="shared" si="22"/>
        <v>18</v>
      </c>
      <c r="F123" s="59">
        <f t="shared" si="23"/>
        <v>38409176.18</v>
      </c>
      <c r="G123" s="48">
        <f>IFERROR(VLOOKUP($A123&amp;$B123,'PNC Exon. &amp; no Exon.'!$A:$AJ,3,0),0)</f>
        <v>45634315.609999999</v>
      </c>
      <c r="H123" s="48">
        <f>IFERROR(VLOOKUP($A123&amp;$B123,'PNC Exon. &amp; no Exon.'!$A:$AJ,4,0),0)</f>
        <v>0</v>
      </c>
      <c r="I123" s="47">
        <f t="shared" si="24"/>
        <v>18</v>
      </c>
      <c r="J123" s="59">
        <f t="shared" si="25"/>
        <v>45634315.609999999</v>
      </c>
      <c r="K123" s="48">
        <f t="shared" si="26"/>
        <v>7225139.4299999997</v>
      </c>
      <c r="L123" s="155">
        <f t="shared" si="27"/>
        <v>18.810972138897878</v>
      </c>
      <c r="M123" s="155">
        <f t="shared" si="28"/>
        <v>0.57786394258951823</v>
      </c>
      <c r="N123" s="155">
        <f t="shared" si="29"/>
        <v>0.61206640077841223</v>
      </c>
    </row>
    <row r="124" spans="1:14" ht="15.95" customHeight="1" x14ac:dyDescent="0.4">
      <c r="A124" s="126" t="s">
        <v>1</v>
      </c>
      <c r="B124" s="51" t="s">
        <v>120</v>
      </c>
      <c r="C124" s="48">
        <f>IFERROR(IF($J124&gt;0,VLOOKUP($A124&amp;$B124,'PNC AA'!$A:$E,4,0),""),"")</f>
        <v>37052162.140000001</v>
      </c>
      <c r="D124" s="48">
        <f>IFERROR(IF($J124&gt;0,VLOOKUP($A124&amp;$B124,'PNC AA'!$A:$E,5,0),""),"")</f>
        <v>40862.730000000003</v>
      </c>
      <c r="E124" s="47">
        <f t="shared" si="22"/>
        <v>19</v>
      </c>
      <c r="F124" s="59">
        <f t="shared" si="23"/>
        <v>37093024.869999997</v>
      </c>
      <c r="G124" s="48">
        <f>IFERROR(VLOOKUP($A124&amp;$B124,'PNC Exon. &amp; no Exon.'!$A:$AJ,3,0),0)</f>
        <v>42532246.229999997</v>
      </c>
      <c r="H124" s="48">
        <f>IFERROR(VLOOKUP($A124&amp;$B124,'PNC Exon. &amp; no Exon.'!$A:$AJ,4,0),0)</f>
        <v>62238.97</v>
      </c>
      <c r="I124" s="47">
        <f t="shared" si="24"/>
        <v>19</v>
      </c>
      <c r="J124" s="59">
        <f t="shared" si="25"/>
        <v>42594485.199999996</v>
      </c>
      <c r="K124" s="48">
        <f t="shared" si="26"/>
        <v>5501460.3299999982</v>
      </c>
      <c r="L124" s="155">
        <f t="shared" si="27"/>
        <v>14.831522501281516</v>
      </c>
      <c r="M124" s="155">
        <f t="shared" si="28"/>
        <v>0.55806251853718492</v>
      </c>
      <c r="N124" s="155">
        <f t="shared" si="29"/>
        <v>0.57129493235262618</v>
      </c>
    </row>
    <row r="125" spans="1:14" ht="15.95" customHeight="1" x14ac:dyDescent="0.4">
      <c r="A125" s="126" t="s">
        <v>1</v>
      </c>
      <c r="B125" s="51" t="s">
        <v>121</v>
      </c>
      <c r="C125" s="48">
        <f>IFERROR(IF($J125&gt;0,VLOOKUP($A125&amp;$B125,'PNC AA'!$A:$E,4,0),""),"")</f>
        <v>18109217.52</v>
      </c>
      <c r="D125" s="48">
        <f>IFERROR(IF($J125&gt;0,VLOOKUP($A125&amp;$B125,'PNC AA'!$A:$E,5,0),""),"")</f>
        <v>11982265.209999999</v>
      </c>
      <c r="E125" s="47">
        <f t="shared" si="22"/>
        <v>22</v>
      </c>
      <c r="F125" s="59">
        <f t="shared" si="23"/>
        <v>30091482.729999997</v>
      </c>
      <c r="G125" s="48">
        <f>IFERROR(VLOOKUP($A125&amp;$B125,'PNC Exon. &amp; no Exon.'!$A:$AJ,3,0),0)</f>
        <v>21245269.93</v>
      </c>
      <c r="H125" s="48">
        <f>IFERROR(VLOOKUP($A125&amp;$B125,'PNC Exon. &amp; no Exon.'!$A:$AJ,4,0),0)</f>
        <v>18095819.579999998</v>
      </c>
      <c r="I125" s="47">
        <f t="shared" si="24"/>
        <v>20</v>
      </c>
      <c r="J125" s="59">
        <f t="shared" si="25"/>
        <v>39341089.509999998</v>
      </c>
      <c r="K125" s="48">
        <f t="shared" si="26"/>
        <v>9249606.7800000012</v>
      </c>
      <c r="L125" s="155">
        <f t="shared" si="27"/>
        <v>30.738288515037233</v>
      </c>
      <c r="M125" s="155">
        <f t="shared" si="28"/>
        <v>0.4527247022230248</v>
      </c>
      <c r="N125" s="155">
        <f t="shared" si="29"/>
        <v>0.52765903766091449</v>
      </c>
    </row>
    <row r="126" spans="1:14" ht="15.95" customHeight="1" x14ac:dyDescent="0.4">
      <c r="A126" s="126" t="s">
        <v>1</v>
      </c>
      <c r="B126" s="51" t="s">
        <v>87</v>
      </c>
      <c r="C126" s="48">
        <f>IFERROR(IF($J126&gt;0,VLOOKUP($A126&amp;$B126,'PNC AA'!$A:$E,4,0),""),"")</f>
        <v>2598458.9299999997</v>
      </c>
      <c r="D126" s="48">
        <f>IFERROR(IF($J126&gt;0,VLOOKUP($A126&amp;$B126,'PNC AA'!$A:$E,5,0),""),"")</f>
        <v>29803477.140000001</v>
      </c>
      <c r="E126" s="47">
        <f t="shared" si="22"/>
        <v>21</v>
      </c>
      <c r="F126" s="59">
        <f t="shared" si="23"/>
        <v>32401936.07</v>
      </c>
      <c r="G126" s="48">
        <f>IFERROR(VLOOKUP($A126&amp;$B126,'PNC Exon. &amp; no Exon.'!$A:$AJ,3,0),0)</f>
        <v>674644.38</v>
      </c>
      <c r="H126" s="48">
        <f>IFERROR(VLOOKUP($A126&amp;$B126,'PNC Exon. &amp; no Exon.'!$A:$AJ,4,0),0)</f>
        <v>35682858.329999998</v>
      </c>
      <c r="I126" s="47">
        <f t="shared" si="24"/>
        <v>21</v>
      </c>
      <c r="J126" s="59">
        <f t="shared" si="25"/>
        <v>36357502.710000001</v>
      </c>
      <c r="K126" s="48">
        <f t="shared" si="26"/>
        <v>3955566.6400000006</v>
      </c>
      <c r="L126" s="155">
        <f t="shared" si="27"/>
        <v>12.207809531672842</v>
      </c>
      <c r="M126" s="155">
        <f t="shared" si="28"/>
        <v>0.4874853456162756</v>
      </c>
      <c r="N126" s="155">
        <f t="shared" si="29"/>
        <v>0.48764193190013905</v>
      </c>
    </row>
    <row r="127" spans="1:14" ht="15.95" customHeight="1" x14ac:dyDescent="0.4">
      <c r="A127" s="126" t="s">
        <v>1</v>
      </c>
      <c r="B127" s="50" t="s">
        <v>123</v>
      </c>
      <c r="C127" s="48">
        <f>IFERROR(IF($J127&gt;0,VLOOKUP($A127&amp;$B127,'PNC AA'!$A:$E,4,0),""),"")</f>
        <v>0</v>
      </c>
      <c r="D127" s="48">
        <f>IFERROR(IF($J127&gt;0,VLOOKUP($A127&amp;$B127,'PNC AA'!$A:$E,5,0),""),"")</f>
        <v>35576328.640000001</v>
      </c>
      <c r="E127" s="47">
        <f t="shared" si="22"/>
        <v>20</v>
      </c>
      <c r="F127" s="59">
        <f t="shared" si="23"/>
        <v>35576328.640000001</v>
      </c>
      <c r="G127" s="48">
        <f>IFERROR(VLOOKUP($A127&amp;$B127,'PNC Exon. &amp; no Exon.'!$A:$AJ,3,0),0)</f>
        <v>0</v>
      </c>
      <c r="H127" s="48">
        <f>IFERROR(VLOOKUP($A127&amp;$B127,'PNC Exon. &amp; no Exon.'!$A:$AJ,4,0),0)</f>
        <v>35905251.359999999</v>
      </c>
      <c r="I127" s="47">
        <f t="shared" si="24"/>
        <v>22</v>
      </c>
      <c r="J127" s="59">
        <f t="shared" si="25"/>
        <v>35905251.359999999</v>
      </c>
      <c r="K127" s="48">
        <f t="shared" si="26"/>
        <v>328922.71999999881</v>
      </c>
      <c r="L127" s="155">
        <f t="shared" si="27"/>
        <v>0.9245549852217656</v>
      </c>
      <c r="M127" s="155">
        <f t="shared" si="28"/>
        <v>0.53524390719620984</v>
      </c>
      <c r="N127" s="155">
        <f t="shared" si="29"/>
        <v>0.48157614889580225</v>
      </c>
    </row>
    <row r="128" spans="1:14" ht="15.95" customHeight="1" x14ac:dyDescent="0.4">
      <c r="A128" s="126" t="s">
        <v>1</v>
      </c>
      <c r="B128" s="51" t="s">
        <v>78</v>
      </c>
      <c r="C128" s="48">
        <f>IFERROR(IF($J128&gt;0,VLOOKUP($A128&amp;$B128,'PNC AA'!$A:$E,4,0),""),"")</f>
        <v>26934317.159999996</v>
      </c>
      <c r="D128" s="48">
        <f>IFERROR(IF($J128&gt;0,VLOOKUP($A128&amp;$B128,'PNC AA'!$A:$E,5,0),""),"")</f>
        <v>1329847.05</v>
      </c>
      <c r="E128" s="47">
        <f t="shared" si="22"/>
        <v>23</v>
      </c>
      <c r="F128" s="59">
        <f t="shared" si="23"/>
        <v>28264164.209999997</v>
      </c>
      <c r="G128" s="48">
        <f>IFERROR(VLOOKUP($A128&amp;$B128,'PNC Exon. &amp; no Exon.'!$A:$AJ,3,0),0)</f>
        <v>32741104.920000006</v>
      </c>
      <c r="H128" s="48">
        <f>IFERROR(VLOOKUP($A128&amp;$B128,'PNC Exon. &amp; no Exon.'!$A:$AJ,4,0),0)</f>
        <v>282528.93</v>
      </c>
      <c r="I128" s="47">
        <f t="shared" si="24"/>
        <v>23</v>
      </c>
      <c r="J128" s="59">
        <f t="shared" si="25"/>
        <v>33023633.850000005</v>
      </c>
      <c r="K128" s="48">
        <f t="shared" si="26"/>
        <v>4759469.640000008</v>
      </c>
      <c r="L128" s="155">
        <f t="shared" si="27"/>
        <v>16.839237150752489</v>
      </c>
      <c r="M128" s="155">
        <f t="shared" si="28"/>
        <v>0.42523279561754335</v>
      </c>
      <c r="N128" s="155">
        <f t="shared" si="29"/>
        <v>0.44292669761797365</v>
      </c>
    </row>
    <row r="129" spans="1:14" ht="15.95" customHeight="1" x14ac:dyDescent="0.4">
      <c r="A129" s="126" t="s">
        <v>1</v>
      </c>
      <c r="B129" s="51" t="s">
        <v>124</v>
      </c>
      <c r="C129" s="48">
        <f>IFERROR(IF($J129&gt;0,VLOOKUP($A129&amp;$B129,'PNC AA'!$A:$E,4,0),""),"")</f>
        <v>20339481.189999994</v>
      </c>
      <c r="D129" s="48">
        <f>IFERROR(IF($J129&gt;0,VLOOKUP($A129&amp;$B129,'PNC AA'!$A:$E,5,0),""),"")</f>
        <v>754784.62</v>
      </c>
      <c r="E129" s="47">
        <f t="shared" si="22"/>
        <v>24</v>
      </c>
      <c r="F129" s="59">
        <f t="shared" si="23"/>
        <v>21094265.809999995</v>
      </c>
      <c r="G129" s="48">
        <f>IFERROR(VLOOKUP($A129&amp;$B129,'PNC Exon. &amp; no Exon.'!$A:$AJ,3,0),0)</f>
        <v>22564694.52</v>
      </c>
      <c r="H129" s="48">
        <f>IFERROR(VLOOKUP($A129&amp;$B129,'PNC Exon. &amp; no Exon.'!$A:$AJ,4,0),0)</f>
        <v>690745</v>
      </c>
      <c r="I129" s="47">
        <f t="shared" si="24"/>
        <v>24</v>
      </c>
      <c r="J129" s="59">
        <f t="shared" si="25"/>
        <v>23255439.52</v>
      </c>
      <c r="K129" s="48">
        <f t="shared" si="26"/>
        <v>2161173.7100000046</v>
      </c>
      <c r="L129" s="155">
        <f t="shared" si="27"/>
        <v>10.245313723957503</v>
      </c>
      <c r="M129" s="155">
        <f t="shared" si="28"/>
        <v>0.31736206863361771</v>
      </c>
      <c r="N129" s="155">
        <f t="shared" si="29"/>
        <v>0.31191161684491947</v>
      </c>
    </row>
    <row r="130" spans="1:14" ht="15.95" customHeight="1" x14ac:dyDescent="0.4">
      <c r="A130" s="126" t="s">
        <v>1</v>
      </c>
      <c r="B130" s="51" t="s">
        <v>125</v>
      </c>
      <c r="C130" s="48">
        <f>IFERROR(IF($J130&gt;0,VLOOKUP($A130&amp;$B130,'PNC AA'!$A:$E,4,0),""),"")</f>
        <v>13467624.779999999</v>
      </c>
      <c r="D130" s="48">
        <f>IFERROR(IF($J130&gt;0,VLOOKUP($A130&amp;$B130,'PNC AA'!$A:$E,5,0),""),"")</f>
        <v>802957.62</v>
      </c>
      <c r="E130" s="47">
        <f t="shared" si="22"/>
        <v>26</v>
      </c>
      <c r="F130" s="59">
        <f t="shared" si="23"/>
        <v>14270582.399999999</v>
      </c>
      <c r="G130" s="48">
        <f>IFERROR(VLOOKUP($A130&amp;$B130,'PNC Exon. &amp; no Exon.'!$A:$AJ,3,0),0)</f>
        <v>23062619.829999998</v>
      </c>
      <c r="H130" s="48">
        <f>IFERROR(VLOOKUP($A130&amp;$B130,'PNC Exon. &amp; no Exon.'!$A:$AJ,4,0),0)</f>
        <v>149734.13</v>
      </c>
      <c r="I130" s="47">
        <f t="shared" si="24"/>
        <v>25</v>
      </c>
      <c r="J130" s="59">
        <f t="shared" si="25"/>
        <v>23212353.959999997</v>
      </c>
      <c r="K130" s="48">
        <f t="shared" si="26"/>
        <v>8941771.5599999987</v>
      </c>
      <c r="L130" s="155">
        <f t="shared" si="27"/>
        <v>62.658771095424946</v>
      </c>
      <c r="M130" s="155">
        <f t="shared" si="28"/>
        <v>0.21470012712760528</v>
      </c>
      <c r="N130" s="155">
        <f t="shared" si="29"/>
        <v>0.31133373541332099</v>
      </c>
    </row>
    <row r="131" spans="1:14" ht="15.95" customHeight="1" x14ac:dyDescent="0.4">
      <c r="A131" s="126" t="s">
        <v>1</v>
      </c>
      <c r="B131" s="51" t="s">
        <v>126</v>
      </c>
      <c r="C131" s="48">
        <f>IFERROR(IF($J131&gt;0,VLOOKUP($A131&amp;$B131,'PNC AA'!$A:$E,4,0),""),"")</f>
        <v>15601338.039999999</v>
      </c>
      <c r="D131" s="48">
        <f>IFERROR(IF($J131&gt;0,VLOOKUP($A131&amp;$B131,'PNC AA'!$A:$E,5,0),""),"")</f>
        <v>23088.73</v>
      </c>
      <c r="E131" s="47">
        <f t="shared" si="22"/>
        <v>25</v>
      </c>
      <c r="F131" s="59">
        <f t="shared" si="23"/>
        <v>15624426.77</v>
      </c>
      <c r="G131" s="48">
        <f>IFERROR(VLOOKUP($A131&amp;$B131,'PNC Exon. &amp; no Exon.'!$A:$AJ,3,0),0)</f>
        <v>19800369.859999999</v>
      </c>
      <c r="H131" s="48">
        <f>IFERROR(VLOOKUP($A131&amp;$B131,'PNC Exon. &amp; no Exon.'!$A:$AJ,4,0),0)</f>
        <v>164376.48000000001</v>
      </c>
      <c r="I131" s="47">
        <f t="shared" si="24"/>
        <v>26</v>
      </c>
      <c r="J131" s="59">
        <f t="shared" si="25"/>
        <v>19964746.34</v>
      </c>
      <c r="K131" s="48">
        <f t="shared" si="26"/>
        <v>4340319.57</v>
      </c>
      <c r="L131" s="155">
        <f t="shared" si="27"/>
        <v>27.779064370756434</v>
      </c>
      <c r="M131" s="155">
        <f t="shared" si="28"/>
        <v>0.23506864119399637</v>
      </c>
      <c r="N131" s="155">
        <f t="shared" si="29"/>
        <v>0.26777547272123492</v>
      </c>
    </row>
    <row r="132" spans="1:14" ht="15.95" customHeight="1" x14ac:dyDescent="0.4">
      <c r="A132" s="126" t="s">
        <v>1</v>
      </c>
      <c r="B132" s="51" t="s">
        <v>109</v>
      </c>
      <c r="C132" s="48">
        <f>IFERROR(IF($J132&gt;0,VLOOKUP($A132&amp;$B132,'PNC AA'!$A:$E,4,0),""),"")</f>
        <v>5358035.2100000009</v>
      </c>
      <c r="D132" s="48">
        <f>IFERROR(IF($J132&gt;0,VLOOKUP($A132&amp;$B132,'PNC AA'!$A:$E,5,0),""),"")</f>
        <v>22730</v>
      </c>
      <c r="E132" s="47">
        <f t="shared" si="22"/>
        <v>28</v>
      </c>
      <c r="F132" s="59">
        <f t="shared" si="23"/>
        <v>5380765.2100000009</v>
      </c>
      <c r="G132" s="48">
        <f>IFERROR(VLOOKUP($A132&amp;$B132,'PNC Exon. &amp; no Exon.'!$A:$AJ,3,0),0)</f>
        <v>15934697.85</v>
      </c>
      <c r="H132" s="48">
        <f>IFERROR(VLOOKUP($A132&amp;$B132,'PNC Exon. &amp; no Exon.'!$A:$AJ,4,0),0)</f>
        <v>2500000</v>
      </c>
      <c r="I132" s="47">
        <f t="shared" si="24"/>
        <v>27</v>
      </c>
      <c r="J132" s="59">
        <f t="shared" si="25"/>
        <v>18434697.850000001</v>
      </c>
      <c r="K132" s="48">
        <f t="shared" si="26"/>
        <v>13053932.640000001</v>
      </c>
      <c r="L132" s="155">
        <f t="shared" si="27"/>
        <v>242.60364707494824</v>
      </c>
      <c r="M132" s="155">
        <f t="shared" si="28"/>
        <v>8.0953316567570224E-2</v>
      </c>
      <c r="N132" s="155">
        <f t="shared" si="29"/>
        <v>0.24725382667981763</v>
      </c>
    </row>
    <row r="133" spans="1:14" ht="15.95" customHeight="1" x14ac:dyDescent="0.4">
      <c r="A133" s="126" t="s">
        <v>1</v>
      </c>
      <c r="B133" s="51" t="s">
        <v>129</v>
      </c>
      <c r="C133" s="48">
        <f>IFERROR(IF($J133&gt;0,VLOOKUP($A133&amp;$B133,'PNC AA'!$A:$E,4,0),""),"")</f>
        <v>493254.19</v>
      </c>
      <c r="D133" s="48">
        <f>IFERROR(IF($J133&gt;0,VLOOKUP($A133&amp;$B133,'PNC AA'!$A:$E,5,0),""),"")</f>
        <v>0</v>
      </c>
      <c r="E133" s="47">
        <f t="shared" si="22"/>
        <v>32</v>
      </c>
      <c r="F133" s="59">
        <f t="shared" si="23"/>
        <v>493254.19</v>
      </c>
      <c r="G133" s="48">
        <f>IFERROR(VLOOKUP($A133&amp;$B133,'PNC Exon. &amp; no Exon.'!$A:$AJ,3,0),0)</f>
        <v>9572669.8300000001</v>
      </c>
      <c r="H133" s="48">
        <f>IFERROR(VLOOKUP($A133&amp;$B133,'PNC Exon. &amp; no Exon.'!$A:$AJ,4,0),0)</f>
        <v>0</v>
      </c>
      <c r="I133" s="47">
        <f t="shared" si="24"/>
        <v>28</v>
      </c>
      <c r="J133" s="59">
        <f t="shared" si="25"/>
        <v>9572669.8300000001</v>
      </c>
      <c r="K133" s="48">
        <f t="shared" si="26"/>
        <v>9079415.6400000006</v>
      </c>
      <c r="L133" s="155">
        <f t="shared" si="27"/>
        <v>1840.71738751981</v>
      </c>
      <c r="M133" s="155">
        <f t="shared" si="28"/>
        <v>7.4209821527132609E-3</v>
      </c>
      <c r="N133" s="155">
        <f t="shared" si="29"/>
        <v>0.12839262494394174</v>
      </c>
    </row>
    <row r="134" spans="1:14" ht="15.95" customHeight="1" x14ac:dyDescent="0.4">
      <c r="A134" s="126" t="s">
        <v>1</v>
      </c>
      <c r="B134" s="51" t="s">
        <v>127</v>
      </c>
      <c r="C134" s="48">
        <f>IFERROR(IF($J134&gt;0,VLOOKUP($A134&amp;$B134,'PNC AA'!$A:$E,4,0),""),"")</f>
        <v>7229320.6400000006</v>
      </c>
      <c r="D134" s="48">
        <f>IFERROR(IF($J134&gt;0,VLOOKUP($A134&amp;$B134,'PNC AA'!$A:$E,5,0),""),"")</f>
        <v>0</v>
      </c>
      <c r="E134" s="47">
        <f t="shared" si="22"/>
        <v>27</v>
      </c>
      <c r="F134" s="59">
        <f t="shared" si="23"/>
        <v>7229320.6400000006</v>
      </c>
      <c r="G134" s="48">
        <f>IFERROR(VLOOKUP($A134&amp;$B134,'PNC Exon. &amp; no Exon.'!$A:$AJ,3,0),0)</f>
        <v>7547020.4199999999</v>
      </c>
      <c r="H134" s="48">
        <f>IFERROR(VLOOKUP($A134&amp;$B134,'PNC Exon. &amp; no Exon.'!$A:$AJ,4,0),0)</f>
        <v>0</v>
      </c>
      <c r="I134" s="47">
        <f t="shared" si="24"/>
        <v>29</v>
      </c>
      <c r="J134" s="59">
        <f t="shared" si="25"/>
        <v>7547020.4199999999</v>
      </c>
      <c r="K134" s="48">
        <f t="shared" si="26"/>
        <v>317699.77999999933</v>
      </c>
      <c r="L134" s="155">
        <f t="shared" si="27"/>
        <v>4.394600762928663</v>
      </c>
      <c r="M134" s="155">
        <f t="shared" si="28"/>
        <v>0.10876473131567643</v>
      </c>
      <c r="N134" s="155">
        <f t="shared" si="29"/>
        <v>0.10122377345478024</v>
      </c>
    </row>
    <row r="135" spans="1:14" ht="15.95" customHeight="1" x14ac:dyDescent="0.4">
      <c r="A135" s="126" t="s">
        <v>1</v>
      </c>
      <c r="B135" s="51" t="s">
        <v>79</v>
      </c>
      <c r="C135" s="48">
        <f>IFERROR(IF($J135&gt;0,VLOOKUP($A135&amp;$B135,'PNC AA'!$A:$E,4,0),""),"")</f>
        <v>4175201.97</v>
      </c>
      <c r="D135" s="48">
        <f>IFERROR(IF($J135&gt;0,VLOOKUP($A135&amp;$B135,'PNC AA'!$A:$E,5,0),""),"")</f>
        <v>0</v>
      </c>
      <c r="E135" s="47">
        <f t="shared" si="22"/>
        <v>29</v>
      </c>
      <c r="F135" s="59">
        <f t="shared" si="23"/>
        <v>4175201.97</v>
      </c>
      <c r="G135" s="48">
        <f>IFERROR(VLOOKUP($A135&amp;$B135,'PNC Exon. &amp; no Exon.'!$A:$AJ,3,0),0)</f>
        <v>5770543.1699999999</v>
      </c>
      <c r="H135" s="48">
        <f>IFERROR(VLOOKUP($A135&amp;$B135,'PNC Exon. &amp; no Exon.'!$A:$AJ,4,0),0)</f>
        <v>0</v>
      </c>
      <c r="I135" s="47">
        <f t="shared" si="24"/>
        <v>30</v>
      </c>
      <c r="J135" s="59">
        <f t="shared" si="25"/>
        <v>5770543.1699999999</v>
      </c>
      <c r="K135" s="48">
        <f t="shared" si="26"/>
        <v>1595341.1999999997</v>
      </c>
      <c r="L135" s="155">
        <f t="shared" si="27"/>
        <v>38.209916824694339</v>
      </c>
      <c r="M135" s="155">
        <f t="shared" si="28"/>
        <v>6.2815683944505873E-2</v>
      </c>
      <c r="N135" s="155">
        <f t="shared" si="29"/>
        <v>7.7396922499794879E-2</v>
      </c>
    </row>
    <row r="136" spans="1:14" ht="15.95" customHeight="1" x14ac:dyDescent="0.4">
      <c r="A136" s="126" t="s">
        <v>1</v>
      </c>
      <c r="B136" s="51" t="s">
        <v>130</v>
      </c>
      <c r="C136" s="48">
        <f>IFERROR(IF($J136&gt;0,VLOOKUP($A136&amp;$B136,'PNC AA'!$A:$E,4,0),""),"")</f>
        <v>996876.24</v>
      </c>
      <c r="D136" s="48">
        <f>IFERROR(IF($J136&gt;0,VLOOKUP($A136&amp;$B136,'PNC AA'!$A:$E,5,0),""),"")</f>
        <v>0</v>
      </c>
      <c r="E136" s="47">
        <f t="shared" si="22"/>
        <v>31</v>
      </c>
      <c r="F136" s="59">
        <f t="shared" si="23"/>
        <v>996876.24</v>
      </c>
      <c r="G136" s="48">
        <f>IFERROR(VLOOKUP($A136&amp;$B136,'PNC Exon. &amp; no Exon.'!$A:$AJ,3,0),0)</f>
        <v>2392598.4500000002</v>
      </c>
      <c r="H136" s="48">
        <f>IFERROR(VLOOKUP($A136&amp;$B136,'PNC Exon. &amp; no Exon.'!$A:$AJ,4,0),0)</f>
        <v>0</v>
      </c>
      <c r="I136" s="47">
        <f t="shared" si="24"/>
        <v>31</v>
      </c>
      <c r="J136" s="59">
        <f t="shared" si="25"/>
        <v>2392598.4500000002</v>
      </c>
      <c r="K136" s="48">
        <f t="shared" si="26"/>
        <v>1395722.2100000002</v>
      </c>
      <c r="L136" s="155">
        <f t="shared" si="27"/>
        <v>140.00957731724054</v>
      </c>
      <c r="M136" s="155">
        <f t="shared" si="28"/>
        <v>1.4997948188750108E-2</v>
      </c>
      <c r="N136" s="155">
        <f t="shared" si="29"/>
        <v>3.2090524470988299E-2</v>
      </c>
    </row>
    <row r="137" spans="1:14" ht="15.95" customHeight="1" x14ac:dyDescent="0.4">
      <c r="A137" s="126" t="s">
        <v>1</v>
      </c>
      <c r="B137" s="51" t="s">
        <v>128</v>
      </c>
      <c r="C137" s="48">
        <f>IFERROR(IF($J137&gt;0,VLOOKUP($A137&amp;$B137,'PNC AA'!$A:$E,4,0),""),"")</f>
        <v>41182.99</v>
      </c>
      <c r="D137" s="48">
        <f>IFERROR(IF($J137&gt;0,VLOOKUP($A137&amp;$B137,'PNC AA'!$A:$E,5,0),""),"")</f>
        <v>1252753.04</v>
      </c>
      <c r="E137" s="47">
        <f t="shared" si="22"/>
        <v>30</v>
      </c>
      <c r="F137" s="59">
        <f t="shared" si="23"/>
        <v>1293936.03</v>
      </c>
      <c r="G137" s="48">
        <f>IFERROR(VLOOKUP($A137&amp;$B137,'PNC Exon. &amp; no Exon.'!$A:$AJ,3,0),0)</f>
        <v>33356.639999999999</v>
      </c>
      <c r="H137" s="48">
        <f>IFERROR(VLOOKUP($A137&amp;$B137,'PNC Exon. &amp; no Exon.'!$A:$AJ,4,0),0)</f>
        <v>1624933.02</v>
      </c>
      <c r="I137" s="47">
        <f t="shared" si="24"/>
        <v>32</v>
      </c>
      <c r="J137" s="59">
        <f t="shared" si="25"/>
        <v>1658289.66</v>
      </c>
      <c r="K137" s="48">
        <f t="shared" si="26"/>
        <v>364353.62999999989</v>
      </c>
      <c r="L137" s="155">
        <f t="shared" si="27"/>
        <v>28.158550465589855</v>
      </c>
      <c r="M137" s="155">
        <f t="shared" si="28"/>
        <v>1.9467196386882494E-2</v>
      </c>
      <c r="N137" s="155">
        <f t="shared" si="29"/>
        <v>2.2241669894175871E-2</v>
      </c>
    </row>
    <row r="138" spans="1:14" ht="15.95" customHeight="1" x14ac:dyDescent="0.4">
      <c r="A138" s="126" t="s">
        <v>1</v>
      </c>
      <c r="B138" s="51" t="s">
        <v>131</v>
      </c>
      <c r="C138" s="48">
        <f>IFERROR(IF($J138&gt;0,VLOOKUP($A138&amp;$B138,'PNC AA'!$A:$E,4,0),""),"")</f>
        <v>462095.70999999996</v>
      </c>
      <c r="D138" s="48">
        <f>IFERROR(IF($J138&gt;0,VLOOKUP($A138&amp;$B138,'PNC AA'!$A:$E,5,0),""),"")</f>
        <v>24038</v>
      </c>
      <c r="E138" s="47">
        <f t="shared" si="22"/>
        <v>33</v>
      </c>
      <c r="F138" s="59">
        <f t="shared" si="23"/>
        <v>486133.70999999996</v>
      </c>
      <c r="G138" s="48">
        <f>IFERROR(VLOOKUP($A138&amp;$B138,'PNC Exon. &amp; no Exon.'!$A:$AJ,3,0),0)</f>
        <v>1199973.18</v>
      </c>
      <c r="H138" s="48">
        <f>IFERROR(VLOOKUP($A138&amp;$B138,'PNC Exon. &amp; no Exon.'!$A:$AJ,4,0),0)</f>
        <v>20715</v>
      </c>
      <c r="I138" s="47">
        <f t="shared" si="24"/>
        <v>33</v>
      </c>
      <c r="J138" s="59">
        <f t="shared" si="25"/>
        <v>1220688.18</v>
      </c>
      <c r="K138" s="48">
        <f t="shared" si="26"/>
        <v>734554.47</v>
      </c>
      <c r="L138" s="155">
        <f t="shared" si="27"/>
        <v>151.10132354326961</v>
      </c>
      <c r="M138" s="155">
        <f t="shared" si="28"/>
        <v>7.3138549228386369E-3</v>
      </c>
      <c r="N138" s="155">
        <f t="shared" si="29"/>
        <v>1.6372377032901682E-2</v>
      </c>
    </row>
    <row r="139" spans="1:14" ht="21" customHeight="1" x14ac:dyDescent="0.4">
      <c r="A139" s="8"/>
      <c r="B139" s="53" t="s">
        <v>21</v>
      </c>
      <c r="C139" s="61">
        <f>SUM(C106:C138)</f>
        <v>4257116163.4299994</v>
      </c>
      <c r="D139" s="61">
        <f>SUM(D106:D138)</f>
        <v>2389634628.4399996</v>
      </c>
      <c r="E139" s="61"/>
      <c r="F139" s="61">
        <f>SUM(F106:F138)</f>
        <v>6646750791.8699989</v>
      </c>
      <c r="G139" s="61">
        <f>SUM(G106:G138)</f>
        <v>4652836777.4200001</v>
      </c>
      <c r="H139" s="61">
        <f>SUM(H106:H138)</f>
        <v>2802941803.4599991</v>
      </c>
      <c r="I139" s="61"/>
      <c r="J139" s="61">
        <f>SUM(J106:J138)</f>
        <v>7455778580.8800001</v>
      </c>
      <c r="K139" s="61">
        <f t="shared" si="26"/>
        <v>809027789.01000118</v>
      </c>
      <c r="L139" s="154">
        <f t="shared" si="27"/>
        <v>12.171778577881495</v>
      </c>
      <c r="M139" s="158">
        <f>SUM(M106:M138)</f>
        <v>100</v>
      </c>
      <c r="N139" s="158">
        <f>SUM(N106:N138)</f>
        <v>100.00000000000003</v>
      </c>
    </row>
    <row r="140" spans="1:14" x14ac:dyDescent="0.4">
      <c r="B140" s="70" t="s">
        <v>172</v>
      </c>
    </row>
    <row r="145" spans="1:14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ht="20" x14ac:dyDescent="0.6">
      <c r="A146" s="170" t="s">
        <v>42</v>
      </c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</row>
    <row r="147" spans="1:14" x14ac:dyDescent="0.4">
      <c r="A147" s="169" t="s">
        <v>59</v>
      </c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</row>
    <row r="148" spans="1:14" x14ac:dyDescent="0.4">
      <c r="A148" s="172" t="s">
        <v>147</v>
      </c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</row>
    <row r="149" spans="1:14" x14ac:dyDescent="0.4">
      <c r="A149" s="169" t="s">
        <v>91</v>
      </c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</row>
    <row r="150" spans="1:14" x14ac:dyDescent="0.4">
      <c r="A150" s="1"/>
      <c r="B150" s="12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74" t="s">
        <v>33</v>
      </c>
      <c r="C151" s="173" t="s">
        <v>107</v>
      </c>
      <c r="D151" s="173"/>
      <c r="E151" s="173" t="s">
        <v>52</v>
      </c>
      <c r="F151" s="173"/>
      <c r="G151" s="173" t="s">
        <v>170</v>
      </c>
      <c r="H151" s="173"/>
      <c r="I151" s="173"/>
      <c r="J151" s="173"/>
      <c r="K151" s="173" t="s">
        <v>29</v>
      </c>
      <c r="L151" s="173"/>
      <c r="M151" s="173" t="s">
        <v>61</v>
      </c>
      <c r="N151" s="173"/>
    </row>
    <row r="152" spans="1:14" ht="34.5" customHeight="1" x14ac:dyDescent="0.4">
      <c r="A152" s="83"/>
      <c r="B152" s="175"/>
      <c r="C152" s="94" t="s">
        <v>28</v>
      </c>
      <c r="D152" s="94" t="s">
        <v>37</v>
      </c>
      <c r="E152" s="94" t="s">
        <v>51</v>
      </c>
      <c r="F152" s="94" t="s">
        <v>57</v>
      </c>
      <c r="G152" s="94" t="s">
        <v>28</v>
      </c>
      <c r="H152" s="94" t="s">
        <v>37</v>
      </c>
      <c r="I152" s="94" t="s">
        <v>51</v>
      </c>
      <c r="J152" s="94" t="s">
        <v>57</v>
      </c>
      <c r="K152" s="94" t="s">
        <v>26</v>
      </c>
      <c r="L152" s="94" t="s">
        <v>24</v>
      </c>
      <c r="M152" s="94">
        <v>2021</v>
      </c>
      <c r="N152" s="94">
        <v>2022</v>
      </c>
    </row>
    <row r="153" spans="1:14" ht="15.95" customHeight="1" x14ac:dyDescent="0.4">
      <c r="A153" s="126" t="s">
        <v>2</v>
      </c>
      <c r="B153" s="87" t="s">
        <v>84</v>
      </c>
      <c r="C153" s="48">
        <f>IFERROR(IF($J153&gt;0,VLOOKUP($A153&amp;$B153,'PNC AA'!$A:$E,4,0),""),"")</f>
        <v>2399581196.2000008</v>
      </c>
      <c r="D153" s="48">
        <f>IFERROR(IF($J153&gt;0,VLOOKUP($A153&amp;$B153,'PNC AA'!$A:$E,5,0),""),"")</f>
        <v>574694977.95999992</v>
      </c>
      <c r="E153" s="47">
        <f t="shared" ref="E153:E185" si="30">IF(F153=0,"ND",RANK(F153,$F$153:$F$185))</f>
        <v>1</v>
      </c>
      <c r="F153" s="59">
        <f t="shared" ref="F153:F185" si="31">SUM(C153:D153)</f>
        <v>2974276174.1600008</v>
      </c>
      <c r="G153" s="48">
        <f>IFERROR(VLOOKUP($A153&amp;$B153,'PNC Exon. &amp; no Exon.'!$A:$AJ,3,0),0)</f>
        <v>2614941888.5900006</v>
      </c>
      <c r="H153" s="48">
        <f>IFERROR(VLOOKUP($A153&amp;$B153,'PNC Exon. &amp; no Exon.'!$A:$AJ,4,0),0)</f>
        <v>637522591.47000003</v>
      </c>
      <c r="I153" s="47">
        <f t="shared" ref="I153:I185" si="32">IF(J153=0,"ND",RANK(J153,$J$153:$J$185))</f>
        <v>1</v>
      </c>
      <c r="J153" s="59">
        <f t="shared" ref="J153:J185" si="33">(G153+H153)</f>
        <v>3252464480.0600004</v>
      </c>
      <c r="K153" s="48">
        <f t="shared" ref="K153:K185" si="34">J153-F153</f>
        <v>278188305.89999962</v>
      </c>
      <c r="L153" s="155">
        <f t="shared" ref="L153:L186" si="35">IFERROR(K153/F153*100,0)</f>
        <v>9.3531430711395167</v>
      </c>
      <c r="M153" s="155">
        <f t="shared" ref="M153:M185" si="36">IFERROR(F153/$F$186*100,0)</f>
        <v>31.972001457092986</v>
      </c>
      <c r="N153" s="155">
        <f t="shared" ref="N153:N185" si="37">IFERROR(J153/$J$186*100,0)</f>
        <v>32.008717444814081</v>
      </c>
    </row>
    <row r="154" spans="1:14" ht="15.95" customHeight="1" x14ac:dyDescent="0.4">
      <c r="A154" s="126" t="s">
        <v>2</v>
      </c>
      <c r="B154" s="51" t="s">
        <v>93</v>
      </c>
      <c r="C154" s="48">
        <f>IFERROR(IF($J154&gt;0,VLOOKUP($A154&amp;$B154,'PNC AA'!$A:$E,4,0),""),"")</f>
        <v>1192912024.5899999</v>
      </c>
      <c r="D154" s="48">
        <f>IFERROR(IF($J154&gt;0,VLOOKUP($A154&amp;$B154,'PNC AA'!$A:$E,5,0),""),"")</f>
        <v>85530417.510000005</v>
      </c>
      <c r="E154" s="47">
        <f t="shared" si="30"/>
        <v>2</v>
      </c>
      <c r="F154" s="59">
        <f t="shared" si="31"/>
        <v>1278442442.0999999</v>
      </c>
      <c r="G154" s="48">
        <f>IFERROR(VLOOKUP($A154&amp;$B154,'PNC Exon. &amp; no Exon.'!$A:$AJ,3,0),0)</f>
        <v>1553476313.79</v>
      </c>
      <c r="H154" s="48">
        <f>IFERROR(VLOOKUP($A154&amp;$B154,'PNC Exon. &amp; no Exon.'!$A:$AJ,4,0),0)</f>
        <v>122196189.25</v>
      </c>
      <c r="I154" s="47">
        <f t="shared" si="32"/>
        <v>2</v>
      </c>
      <c r="J154" s="59">
        <f t="shared" si="33"/>
        <v>1675672503.04</v>
      </c>
      <c r="K154" s="48">
        <f t="shared" si="34"/>
        <v>397230060.94000006</v>
      </c>
      <c r="L154" s="155">
        <f t="shared" si="35"/>
        <v>31.071407507990777</v>
      </c>
      <c r="M154" s="155">
        <f t="shared" si="36"/>
        <v>13.742625508935635</v>
      </c>
      <c r="N154" s="155">
        <f t="shared" si="37"/>
        <v>16.490918812082544</v>
      </c>
    </row>
    <row r="155" spans="1:14" ht="15.95" customHeight="1" x14ac:dyDescent="0.4">
      <c r="A155" s="126" t="s">
        <v>2</v>
      </c>
      <c r="B155" s="51" t="s">
        <v>92</v>
      </c>
      <c r="C155" s="48">
        <f>IFERROR(IF($J155&gt;0,VLOOKUP($A155&amp;$B155,'PNC AA'!$A:$E,4,0),""),"")</f>
        <v>143214314.44</v>
      </c>
      <c r="D155" s="48">
        <f>IFERROR(IF($J155&gt;0,VLOOKUP($A155&amp;$B155,'PNC AA'!$A:$E,5,0),""),"")</f>
        <v>1085598153.6800001</v>
      </c>
      <c r="E155" s="47">
        <f t="shared" si="30"/>
        <v>3</v>
      </c>
      <c r="F155" s="59">
        <f t="shared" si="31"/>
        <v>1228812468.1200001</v>
      </c>
      <c r="G155" s="48">
        <f>IFERROR(VLOOKUP($A155&amp;$B155,'PNC Exon. &amp; no Exon.'!$A:$AJ,3,0),0)</f>
        <v>164175633.86999997</v>
      </c>
      <c r="H155" s="48">
        <f>IFERROR(VLOOKUP($A155&amp;$B155,'PNC Exon. &amp; no Exon.'!$A:$AJ,4,0),0)</f>
        <v>1206095106.5899999</v>
      </c>
      <c r="I155" s="47">
        <f t="shared" si="32"/>
        <v>3</v>
      </c>
      <c r="J155" s="59">
        <f t="shared" si="33"/>
        <v>1370270740.4599998</v>
      </c>
      <c r="K155" s="48">
        <f t="shared" si="34"/>
        <v>141458272.33999968</v>
      </c>
      <c r="L155" s="155">
        <f t="shared" si="35"/>
        <v>11.511786868212791</v>
      </c>
      <c r="M155" s="155">
        <f t="shared" si="36"/>
        <v>13.209127774532348</v>
      </c>
      <c r="N155" s="155">
        <f t="shared" si="37"/>
        <v>13.485346027044448</v>
      </c>
    </row>
    <row r="156" spans="1:14" ht="15.95" customHeight="1" x14ac:dyDescent="0.4">
      <c r="A156" s="126" t="s">
        <v>2</v>
      </c>
      <c r="B156" s="51" t="s">
        <v>110</v>
      </c>
      <c r="C156" s="48">
        <f>IFERROR(IF($J156&gt;0,VLOOKUP($A156&amp;$B156,'PNC AA'!$A:$E,4,0),""),"")</f>
        <v>791779848.25999999</v>
      </c>
      <c r="D156" s="48">
        <f>IFERROR(IF($J156&gt;0,VLOOKUP($A156&amp;$B156,'PNC AA'!$A:$E,5,0),""),"")</f>
        <v>156247979.75999999</v>
      </c>
      <c r="E156" s="47">
        <f t="shared" si="30"/>
        <v>4</v>
      </c>
      <c r="F156" s="59">
        <f t="shared" si="31"/>
        <v>948027828.01999998</v>
      </c>
      <c r="G156" s="48">
        <f>IFERROR(VLOOKUP($A156&amp;$B156,'PNC Exon. &amp; no Exon.'!$A:$AJ,3,0),0)</f>
        <v>592307730.89999998</v>
      </c>
      <c r="H156" s="48">
        <f>IFERROR(VLOOKUP($A156&amp;$B156,'PNC Exon. &amp; no Exon.'!$A:$AJ,4,0),0)</f>
        <v>203491701.64000002</v>
      </c>
      <c r="I156" s="47">
        <f t="shared" si="32"/>
        <v>4</v>
      </c>
      <c r="J156" s="59">
        <f t="shared" si="33"/>
        <v>795799432.53999996</v>
      </c>
      <c r="K156" s="48">
        <f t="shared" si="34"/>
        <v>-152228395.48000002</v>
      </c>
      <c r="L156" s="155">
        <f t="shared" si="35"/>
        <v>-16.057376269000041</v>
      </c>
      <c r="M156" s="155">
        <f t="shared" si="36"/>
        <v>10.190831423843964</v>
      </c>
      <c r="N156" s="155">
        <f t="shared" si="37"/>
        <v>7.8317593735708808</v>
      </c>
    </row>
    <row r="157" spans="1:14" ht="15.95" customHeight="1" x14ac:dyDescent="0.4">
      <c r="A157" s="126" t="s">
        <v>2</v>
      </c>
      <c r="B157" s="51" t="s">
        <v>111</v>
      </c>
      <c r="C157" s="48">
        <f>IFERROR(IF($J157&gt;0,VLOOKUP($A157&amp;$B157,'PNC AA'!$A:$E,4,0),""),"")</f>
        <v>606480289.42000008</v>
      </c>
      <c r="D157" s="48">
        <f>IFERROR(IF($J157&gt;0,VLOOKUP($A157&amp;$B157,'PNC AA'!$A:$E,5,0),""),"")</f>
        <v>115152606.77</v>
      </c>
      <c r="E157" s="47">
        <f t="shared" si="30"/>
        <v>5</v>
      </c>
      <c r="F157" s="59">
        <f t="shared" si="31"/>
        <v>721632896.19000006</v>
      </c>
      <c r="G157" s="48">
        <f>IFERROR(VLOOKUP($A157&amp;$B157,'PNC Exon. &amp; no Exon.'!$A:$AJ,3,0),0)</f>
        <v>647230223.10000002</v>
      </c>
      <c r="H157" s="48">
        <f>IFERROR(VLOOKUP($A157&amp;$B157,'PNC Exon. &amp; no Exon.'!$A:$AJ,4,0),0)</f>
        <v>71601241.209999993</v>
      </c>
      <c r="I157" s="47">
        <f t="shared" si="32"/>
        <v>5</v>
      </c>
      <c r="J157" s="59">
        <f t="shared" si="33"/>
        <v>718831464.31000006</v>
      </c>
      <c r="K157" s="48">
        <f t="shared" si="34"/>
        <v>-2801431.8799999952</v>
      </c>
      <c r="L157" s="155">
        <f t="shared" si="35"/>
        <v>-0.38820734126599477</v>
      </c>
      <c r="M157" s="155">
        <f t="shared" si="36"/>
        <v>7.7571976028718836</v>
      </c>
      <c r="N157" s="155">
        <f t="shared" si="37"/>
        <v>7.0742888577575771</v>
      </c>
    </row>
    <row r="158" spans="1:14" ht="15.95" customHeight="1" x14ac:dyDescent="0.4">
      <c r="A158" s="126" t="s">
        <v>2</v>
      </c>
      <c r="B158" s="51" t="s">
        <v>112</v>
      </c>
      <c r="C158" s="48">
        <f>IFERROR(IF($J158&gt;0,VLOOKUP($A158&amp;$B158,'PNC AA'!$A:$E,4,0),""),"")</f>
        <v>666834815.28999996</v>
      </c>
      <c r="D158" s="48">
        <f>IFERROR(IF($J158&gt;0,VLOOKUP($A158&amp;$B158,'PNC AA'!$A:$E,5,0),""),"")</f>
        <v>19604991.609999999</v>
      </c>
      <c r="E158" s="47">
        <f t="shared" si="30"/>
        <v>6</v>
      </c>
      <c r="F158" s="59">
        <f t="shared" si="31"/>
        <v>686439806.89999998</v>
      </c>
      <c r="G158" s="48">
        <f>IFERROR(VLOOKUP($A158&amp;$B158,'PNC Exon. &amp; no Exon.'!$A:$AJ,3,0),0)</f>
        <v>651475077.16999996</v>
      </c>
      <c r="H158" s="48">
        <f>IFERROR(VLOOKUP($A158&amp;$B158,'PNC Exon. &amp; no Exon.'!$A:$AJ,4,0),0)</f>
        <v>28989826.309999999</v>
      </c>
      <c r="I158" s="47">
        <f t="shared" si="32"/>
        <v>6</v>
      </c>
      <c r="J158" s="59">
        <f t="shared" si="33"/>
        <v>680464903.4799999</v>
      </c>
      <c r="K158" s="48">
        <f t="shared" si="34"/>
        <v>-5974903.4200000763</v>
      </c>
      <c r="L158" s="155">
        <f t="shared" si="35"/>
        <v>-0.87041913361392453</v>
      </c>
      <c r="M158" s="155">
        <f t="shared" si="36"/>
        <v>7.3788892561773247</v>
      </c>
      <c r="N158" s="155">
        <f t="shared" si="37"/>
        <v>6.696709206245413</v>
      </c>
    </row>
    <row r="159" spans="1:14" ht="15.95" customHeight="1" x14ac:dyDescent="0.4">
      <c r="A159" s="126" t="s">
        <v>2</v>
      </c>
      <c r="B159" s="51" t="s">
        <v>94</v>
      </c>
      <c r="C159" s="48">
        <f>IFERROR(IF($J159&gt;0,VLOOKUP($A159&amp;$B159,'PNC AA'!$A:$E,4,0),""),"")</f>
        <v>41008642.980000004</v>
      </c>
      <c r="D159" s="48">
        <f>IFERROR(IF($J159&gt;0,VLOOKUP($A159&amp;$B159,'PNC AA'!$A:$E,5,0),""),"")</f>
        <v>144044210.75</v>
      </c>
      <c r="E159" s="47">
        <f t="shared" si="30"/>
        <v>8</v>
      </c>
      <c r="F159" s="59">
        <f t="shared" si="31"/>
        <v>185052853.73000002</v>
      </c>
      <c r="G159" s="48">
        <f>IFERROR(VLOOKUP($A159&amp;$B159,'PNC Exon. &amp; no Exon.'!$A:$AJ,3,0),0)</f>
        <v>68931348</v>
      </c>
      <c r="H159" s="48">
        <f>IFERROR(VLOOKUP($A159&amp;$B159,'PNC Exon. &amp; no Exon.'!$A:$AJ,4,0),0)</f>
        <v>202690624.87</v>
      </c>
      <c r="I159" s="47">
        <f t="shared" si="32"/>
        <v>7</v>
      </c>
      <c r="J159" s="59">
        <f t="shared" si="33"/>
        <v>271621972.87</v>
      </c>
      <c r="K159" s="48">
        <f t="shared" si="34"/>
        <v>86569119.139999986</v>
      </c>
      <c r="L159" s="155">
        <f t="shared" si="35"/>
        <v>46.780753387520306</v>
      </c>
      <c r="M159" s="155">
        <f t="shared" si="36"/>
        <v>1.9892268782893792</v>
      </c>
      <c r="N159" s="155">
        <f t="shared" si="37"/>
        <v>2.673133260855288</v>
      </c>
    </row>
    <row r="160" spans="1:14" ht="15.95" customHeight="1" x14ac:dyDescent="0.4">
      <c r="A160" s="126" t="s">
        <v>2</v>
      </c>
      <c r="B160" s="51" t="s">
        <v>113</v>
      </c>
      <c r="C160" s="48">
        <f>IFERROR(IF($J160&gt;0,VLOOKUP($A160&amp;$B160,'PNC AA'!$A:$E,4,0),""),"")</f>
        <v>10916516.84</v>
      </c>
      <c r="D160" s="48">
        <f>IFERROR(IF($J160&gt;0,VLOOKUP($A160&amp;$B160,'PNC AA'!$A:$E,5,0),""),"")</f>
        <v>215650164.94</v>
      </c>
      <c r="E160" s="47">
        <f t="shared" si="30"/>
        <v>7</v>
      </c>
      <c r="F160" s="59">
        <f t="shared" si="31"/>
        <v>226566681.78</v>
      </c>
      <c r="G160" s="48">
        <f>IFERROR(VLOOKUP($A160&amp;$B160,'PNC Exon. &amp; no Exon.'!$A:$AJ,3,0),0)</f>
        <v>12111305.959999999</v>
      </c>
      <c r="H160" s="48">
        <f>IFERROR(VLOOKUP($A160&amp;$B160,'PNC Exon. &amp; no Exon.'!$A:$AJ,4,0),0)</f>
        <v>223041098.11000001</v>
      </c>
      <c r="I160" s="47">
        <f t="shared" si="32"/>
        <v>8</v>
      </c>
      <c r="J160" s="59">
        <f t="shared" si="33"/>
        <v>235152404.07000002</v>
      </c>
      <c r="K160" s="48">
        <f t="shared" si="34"/>
        <v>8585722.2900000215</v>
      </c>
      <c r="L160" s="155">
        <f t="shared" si="35"/>
        <v>3.7894902386119158</v>
      </c>
      <c r="M160" s="155">
        <f t="shared" si="36"/>
        <v>2.4354800481985115</v>
      </c>
      <c r="N160" s="155">
        <f t="shared" si="37"/>
        <v>2.3142226162625228</v>
      </c>
    </row>
    <row r="161" spans="1:14" ht="15.95" customHeight="1" x14ac:dyDescent="0.4">
      <c r="A161" s="126" t="s">
        <v>2</v>
      </c>
      <c r="B161" s="51" t="s">
        <v>77</v>
      </c>
      <c r="C161" s="48">
        <f>IFERROR(IF($J161&gt;0,VLOOKUP($A161&amp;$B161,'PNC AA'!$A:$E,4,0),""),"")</f>
        <v>42622251.25</v>
      </c>
      <c r="D161" s="48">
        <f>IFERROR(IF($J161&gt;0,VLOOKUP($A161&amp;$B161,'PNC AA'!$A:$E,5,0),""),"")</f>
        <v>89182266.739999995</v>
      </c>
      <c r="E161" s="47">
        <f t="shared" si="30"/>
        <v>9</v>
      </c>
      <c r="F161" s="59">
        <f t="shared" si="31"/>
        <v>131804517.98999999</v>
      </c>
      <c r="G161" s="48">
        <f>IFERROR(VLOOKUP($A161&amp;$B161,'PNC Exon. &amp; no Exon.'!$A:$AJ,3,0),0)</f>
        <v>55604082.650000006</v>
      </c>
      <c r="H161" s="48">
        <f>IFERROR(VLOOKUP($A161&amp;$B161,'PNC Exon. &amp; no Exon.'!$A:$AJ,4,0),0)</f>
        <v>97802613.159999996</v>
      </c>
      <c r="I161" s="47">
        <f t="shared" si="32"/>
        <v>9</v>
      </c>
      <c r="J161" s="59">
        <f t="shared" si="33"/>
        <v>153406695.81</v>
      </c>
      <c r="K161" s="48">
        <f t="shared" si="34"/>
        <v>21602177.820000008</v>
      </c>
      <c r="L161" s="155">
        <f t="shared" si="35"/>
        <v>16.389557922163917</v>
      </c>
      <c r="M161" s="155">
        <f t="shared" si="36"/>
        <v>1.416833540152961</v>
      </c>
      <c r="N161" s="155">
        <f t="shared" si="37"/>
        <v>1.5097325767672181</v>
      </c>
    </row>
    <row r="162" spans="1:14" ht="15.95" customHeight="1" x14ac:dyDescent="0.4">
      <c r="A162" s="126" t="s">
        <v>2</v>
      </c>
      <c r="B162" s="51" t="s">
        <v>85</v>
      </c>
      <c r="C162" s="48">
        <f>IFERROR(IF($J162&gt;0,VLOOKUP($A162&amp;$B162,'PNC AA'!$A:$E,4,0),""),"")</f>
        <v>105955753.69</v>
      </c>
      <c r="D162" s="48">
        <f>IFERROR(IF($J162&gt;0,VLOOKUP($A162&amp;$B162,'PNC AA'!$A:$E,5,0),""),"")</f>
        <v>17644.62</v>
      </c>
      <c r="E162" s="47">
        <f t="shared" si="30"/>
        <v>11</v>
      </c>
      <c r="F162" s="59">
        <f t="shared" si="31"/>
        <v>105973398.31</v>
      </c>
      <c r="G162" s="48">
        <f>IFERROR(VLOOKUP($A162&amp;$B162,'PNC Exon. &amp; no Exon.'!$A:$AJ,3,0),0)</f>
        <v>129480115.48000002</v>
      </c>
      <c r="H162" s="48">
        <f>IFERROR(VLOOKUP($A162&amp;$B162,'PNC Exon. &amp; no Exon.'!$A:$AJ,4,0),0)</f>
        <v>1521333.1199999999</v>
      </c>
      <c r="I162" s="47">
        <f t="shared" si="32"/>
        <v>10</v>
      </c>
      <c r="J162" s="59">
        <f t="shared" si="33"/>
        <v>131001448.60000002</v>
      </c>
      <c r="K162" s="48">
        <f t="shared" si="34"/>
        <v>25028050.290000021</v>
      </c>
      <c r="L162" s="155">
        <f t="shared" si="35"/>
        <v>23.617295178915001</v>
      </c>
      <c r="M162" s="155">
        <f t="shared" si="36"/>
        <v>1.1391617478620024</v>
      </c>
      <c r="N162" s="155">
        <f t="shared" si="37"/>
        <v>1.2892341726730807</v>
      </c>
    </row>
    <row r="163" spans="1:14" ht="15.95" customHeight="1" x14ac:dyDescent="0.4">
      <c r="A163" s="126" t="s">
        <v>2</v>
      </c>
      <c r="B163" s="51" t="s">
        <v>114</v>
      </c>
      <c r="C163" s="48">
        <f>IFERROR(IF($J163&gt;0,VLOOKUP($A163&amp;$B163,'PNC AA'!$A:$E,4,0),""),"")</f>
        <v>116965247.66</v>
      </c>
      <c r="D163" s="48">
        <f>IFERROR(IF($J163&gt;0,VLOOKUP($A163&amp;$B163,'PNC AA'!$A:$E,5,0),""),"")</f>
        <v>5857.47</v>
      </c>
      <c r="E163" s="47">
        <f t="shared" si="30"/>
        <v>10</v>
      </c>
      <c r="F163" s="59">
        <f t="shared" si="31"/>
        <v>116971105.13</v>
      </c>
      <c r="G163" s="48">
        <f>IFERROR(VLOOKUP($A163&amp;$B163,'PNC Exon. &amp; no Exon.'!$A:$AJ,3,0),0)</f>
        <v>129084907.91</v>
      </c>
      <c r="H163" s="48">
        <f>IFERROR(VLOOKUP($A163&amp;$B163,'PNC Exon. &amp; no Exon.'!$A:$AJ,4,0),0)</f>
        <v>35077.75</v>
      </c>
      <c r="I163" s="47">
        <f t="shared" si="32"/>
        <v>11</v>
      </c>
      <c r="J163" s="59">
        <f t="shared" si="33"/>
        <v>129119985.66</v>
      </c>
      <c r="K163" s="48">
        <f t="shared" si="34"/>
        <v>12148880.530000001</v>
      </c>
      <c r="L163" s="155">
        <f t="shared" si="35"/>
        <v>10.386223603254761</v>
      </c>
      <c r="M163" s="155">
        <f t="shared" si="36"/>
        <v>1.2573816702513634</v>
      </c>
      <c r="N163" s="155">
        <f t="shared" si="37"/>
        <v>1.2707179933270609</v>
      </c>
    </row>
    <row r="164" spans="1:14" ht="15.95" customHeight="1" x14ac:dyDescent="0.4">
      <c r="A164" s="126" t="s">
        <v>2</v>
      </c>
      <c r="B164" s="51" t="s">
        <v>115</v>
      </c>
      <c r="C164" s="48">
        <f>IFERROR(IF($J164&gt;0,VLOOKUP($A164&amp;$B164,'PNC AA'!$A:$E,4,0),""),"")</f>
        <v>73102780.939999998</v>
      </c>
      <c r="D164" s="48">
        <f>IFERROR(IF($J164&gt;0,VLOOKUP($A164&amp;$B164,'PNC AA'!$A:$E,5,0),""),"")</f>
        <v>171258.99</v>
      </c>
      <c r="E164" s="47">
        <f t="shared" si="30"/>
        <v>13</v>
      </c>
      <c r="F164" s="59">
        <f t="shared" si="31"/>
        <v>73274039.929999992</v>
      </c>
      <c r="G164" s="48">
        <f>IFERROR(VLOOKUP($A164&amp;$B164,'PNC Exon. &amp; no Exon.'!$A:$AJ,3,0),0)</f>
        <v>79065442.25</v>
      </c>
      <c r="H164" s="48">
        <f>IFERROR(VLOOKUP($A164&amp;$B164,'PNC Exon. &amp; no Exon.'!$A:$AJ,4,0),0)</f>
        <v>3509833.49</v>
      </c>
      <c r="I164" s="47">
        <f t="shared" si="32"/>
        <v>12</v>
      </c>
      <c r="J164" s="59">
        <f t="shared" si="33"/>
        <v>82575275.739999995</v>
      </c>
      <c r="K164" s="48">
        <f t="shared" si="34"/>
        <v>9301235.8100000024</v>
      </c>
      <c r="L164" s="155">
        <f t="shared" si="35"/>
        <v>12.693766876898884</v>
      </c>
      <c r="M164" s="155">
        <f t="shared" si="36"/>
        <v>0.78765977812086763</v>
      </c>
      <c r="N164" s="155">
        <f t="shared" si="37"/>
        <v>0.81265412283319138</v>
      </c>
    </row>
    <row r="165" spans="1:14" ht="15.95" customHeight="1" x14ac:dyDescent="0.4">
      <c r="A165" s="126" t="s">
        <v>2</v>
      </c>
      <c r="B165" s="51" t="s">
        <v>118</v>
      </c>
      <c r="C165" s="48">
        <f>IFERROR(IF($J165&gt;0,VLOOKUP($A165&amp;$B165,'PNC AA'!$A:$E,4,0),""),"")</f>
        <v>58023122.540000007</v>
      </c>
      <c r="D165" s="48">
        <f>IFERROR(IF($J165&gt;0,VLOOKUP($A165&amp;$B165,'PNC AA'!$A:$E,5,0),""),"")</f>
        <v>513742.85</v>
      </c>
      <c r="E165" s="47">
        <f t="shared" si="30"/>
        <v>15</v>
      </c>
      <c r="F165" s="59">
        <f t="shared" si="31"/>
        <v>58536865.390000008</v>
      </c>
      <c r="G165" s="48">
        <f>IFERROR(VLOOKUP($A165&amp;$B165,'PNC Exon. &amp; no Exon.'!$A:$AJ,3,0),0)</f>
        <v>70826722.689999998</v>
      </c>
      <c r="H165" s="48">
        <f>IFERROR(VLOOKUP($A165&amp;$B165,'PNC Exon. &amp; no Exon.'!$A:$AJ,4,0),0)</f>
        <v>1210676.25</v>
      </c>
      <c r="I165" s="47">
        <f t="shared" si="32"/>
        <v>13</v>
      </c>
      <c r="J165" s="59">
        <f t="shared" si="33"/>
        <v>72037398.939999998</v>
      </c>
      <c r="K165" s="48">
        <f t="shared" si="34"/>
        <v>13500533.54999999</v>
      </c>
      <c r="L165" s="155">
        <f t="shared" si="35"/>
        <v>23.063301152279188</v>
      </c>
      <c r="M165" s="155">
        <f t="shared" si="36"/>
        <v>0.6292424226782839</v>
      </c>
      <c r="N165" s="155">
        <f t="shared" si="37"/>
        <v>0.70894694231596111</v>
      </c>
    </row>
    <row r="166" spans="1:14" ht="15.95" customHeight="1" x14ac:dyDescent="0.4">
      <c r="A166" s="126" t="s">
        <v>2</v>
      </c>
      <c r="B166" s="50" t="s">
        <v>119</v>
      </c>
      <c r="C166" s="48">
        <f>IFERROR(IF($J166&gt;0,VLOOKUP($A166&amp;$B166,'PNC AA'!$A:$E,4,0),""),"")</f>
        <v>57632029.13000001</v>
      </c>
      <c r="D166" s="48">
        <f>IFERROR(IF($J166&gt;0,VLOOKUP($A166&amp;$B166,'PNC AA'!$A:$E,5,0),""),"")</f>
        <v>0</v>
      </c>
      <c r="E166" s="47">
        <f t="shared" si="30"/>
        <v>16</v>
      </c>
      <c r="F166" s="59">
        <f t="shared" si="31"/>
        <v>57632029.13000001</v>
      </c>
      <c r="G166" s="48">
        <f>IFERROR(VLOOKUP($A166&amp;$B166,'PNC Exon. &amp; no Exon.'!$A:$AJ,3,0),0)</f>
        <v>66497484.539999992</v>
      </c>
      <c r="H166" s="48">
        <f>IFERROR(VLOOKUP($A166&amp;$B166,'PNC Exon. &amp; no Exon.'!$A:$AJ,4,0),0)</f>
        <v>0</v>
      </c>
      <c r="I166" s="47">
        <f t="shared" si="32"/>
        <v>14</v>
      </c>
      <c r="J166" s="59">
        <f t="shared" si="33"/>
        <v>66497484.539999992</v>
      </c>
      <c r="K166" s="48">
        <f t="shared" si="34"/>
        <v>8865455.4099999815</v>
      </c>
      <c r="L166" s="155">
        <f t="shared" si="35"/>
        <v>15.382861828450045</v>
      </c>
      <c r="M166" s="155">
        <f t="shared" si="36"/>
        <v>0.61951587930128194</v>
      </c>
      <c r="N166" s="155">
        <f t="shared" si="37"/>
        <v>0.65442657605671584</v>
      </c>
    </row>
    <row r="167" spans="1:14" ht="15.95" customHeight="1" x14ac:dyDescent="0.4">
      <c r="A167" s="126" t="s">
        <v>2</v>
      </c>
      <c r="B167" s="51" t="s">
        <v>116</v>
      </c>
      <c r="C167" s="48">
        <f>IFERROR(IF($J167&gt;0,VLOOKUP($A167&amp;$B167,'PNC AA'!$A:$E,4,0),""),"")</f>
        <v>66525595.100000001</v>
      </c>
      <c r="D167" s="48">
        <f>IFERROR(IF($J167&gt;0,VLOOKUP($A167&amp;$B167,'PNC AA'!$A:$E,5,0),""),"")</f>
        <v>0</v>
      </c>
      <c r="E167" s="47">
        <f t="shared" si="30"/>
        <v>14</v>
      </c>
      <c r="F167" s="59">
        <f t="shared" si="31"/>
        <v>66525595.100000001</v>
      </c>
      <c r="G167" s="48">
        <f>IFERROR(VLOOKUP($A167&amp;$B167,'PNC Exon. &amp; no Exon.'!$A:$AJ,3,0),0)</f>
        <v>63337704.669999994</v>
      </c>
      <c r="H167" s="48">
        <f>IFERROR(VLOOKUP($A167&amp;$B167,'PNC Exon. &amp; no Exon.'!$A:$AJ,4,0),0)</f>
        <v>0</v>
      </c>
      <c r="I167" s="47">
        <f t="shared" si="32"/>
        <v>15</v>
      </c>
      <c r="J167" s="59">
        <f t="shared" si="33"/>
        <v>63337704.669999994</v>
      </c>
      <c r="K167" s="48">
        <f t="shared" si="34"/>
        <v>-3187890.4300000072</v>
      </c>
      <c r="L167" s="155">
        <f t="shared" si="35"/>
        <v>-4.7919758180412089</v>
      </c>
      <c r="M167" s="155">
        <f t="shared" si="36"/>
        <v>0.7151173256706318</v>
      </c>
      <c r="N167" s="155">
        <f t="shared" si="37"/>
        <v>0.62333000246868531</v>
      </c>
    </row>
    <row r="168" spans="1:14" ht="15.95" customHeight="1" x14ac:dyDescent="0.4">
      <c r="A168" s="126" t="s">
        <v>2</v>
      </c>
      <c r="B168" s="51" t="s">
        <v>117</v>
      </c>
      <c r="C168" s="48">
        <f>IFERROR(IF($J168&gt;0,VLOOKUP($A168&amp;$B168,'PNC AA'!$A:$E,4,0),""),"")</f>
        <v>3856604.91</v>
      </c>
      <c r="D168" s="48">
        <f>IFERROR(IF($J168&gt;0,VLOOKUP($A168&amp;$B168,'PNC AA'!$A:$E,5,0),""),"")</f>
        <v>91637653.670000002</v>
      </c>
      <c r="E168" s="47">
        <f t="shared" si="30"/>
        <v>12</v>
      </c>
      <c r="F168" s="59">
        <f t="shared" si="31"/>
        <v>95494258.579999998</v>
      </c>
      <c r="G168" s="48">
        <f>IFERROR(VLOOKUP($A168&amp;$B168,'PNC Exon. &amp; no Exon.'!$A:$AJ,3,0),0)</f>
        <v>2580898.3600000003</v>
      </c>
      <c r="H168" s="48">
        <f>IFERROR(VLOOKUP($A168&amp;$B168,'PNC Exon. &amp; no Exon.'!$A:$AJ,4,0),0)</f>
        <v>49725959.149999999</v>
      </c>
      <c r="I168" s="47">
        <f t="shared" si="32"/>
        <v>16</v>
      </c>
      <c r="J168" s="59">
        <f t="shared" si="33"/>
        <v>52306857.509999998</v>
      </c>
      <c r="K168" s="48">
        <f t="shared" si="34"/>
        <v>-43187401.07</v>
      </c>
      <c r="L168" s="155">
        <f t="shared" si="35"/>
        <v>-45.225128413159936</v>
      </c>
      <c r="M168" s="155">
        <f t="shared" si="36"/>
        <v>1.0265161658453077</v>
      </c>
      <c r="N168" s="155">
        <f t="shared" si="37"/>
        <v>0.51477131655957553</v>
      </c>
    </row>
    <row r="169" spans="1:14" ht="15.95" customHeight="1" x14ac:dyDescent="0.4">
      <c r="A169" s="126" t="s">
        <v>2</v>
      </c>
      <c r="B169" s="51" t="s">
        <v>80</v>
      </c>
      <c r="C169" s="48">
        <f>IFERROR(IF($J169&gt;0,VLOOKUP($A169&amp;$B169,'PNC AA'!$A:$E,4,0),""),"")</f>
        <v>44358488.789999999</v>
      </c>
      <c r="D169" s="48">
        <f>IFERROR(IF($J169&gt;0,VLOOKUP($A169&amp;$B169,'PNC AA'!$A:$E,5,0),""),"")</f>
        <v>0</v>
      </c>
      <c r="E169" s="47">
        <f t="shared" si="30"/>
        <v>17</v>
      </c>
      <c r="F169" s="59">
        <f t="shared" si="31"/>
        <v>44358488.789999999</v>
      </c>
      <c r="G169" s="48">
        <f>IFERROR(VLOOKUP($A169&amp;$B169,'PNC Exon. &amp; no Exon.'!$A:$AJ,3,0),0)</f>
        <v>51610063.069999993</v>
      </c>
      <c r="H169" s="48">
        <f>IFERROR(VLOOKUP($A169&amp;$B169,'PNC Exon. &amp; no Exon.'!$A:$AJ,4,0),0)</f>
        <v>0</v>
      </c>
      <c r="I169" s="47">
        <f t="shared" si="32"/>
        <v>17</v>
      </c>
      <c r="J169" s="59">
        <f t="shared" si="33"/>
        <v>51610063.069999993</v>
      </c>
      <c r="K169" s="48">
        <f t="shared" si="34"/>
        <v>7251574.2799999937</v>
      </c>
      <c r="L169" s="155">
        <f t="shared" si="35"/>
        <v>16.347658537985989</v>
      </c>
      <c r="M169" s="155">
        <f t="shared" si="36"/>
        <v>0.47683186939721944</v>
      </c>
      <c r="N169" s="155">
        <f t="shared" si="37"/>
        <v>0.50791390228685562</v>
      </c>
    </row>
    <row r="170" spans="1:14" ht="15.95" customHeight="1" x14ac:dyDescent="0.4">
      <c r="A170" s="126" t="s">
        <v>2</v>
      </c>
      <c r="B170" s="51" t="s">
        <v>120</v>
      </c>
      <c r="C170" s="48">
        <f>IFERROR(IF($J170&gt;0,VLOOKUP($A170&amp;$B170,'PNC AA'!$A:$E,4,0),""),"")</f>
        <v>40059732.009999998</v>
      </c>
      <c r="D170" s="48">
        <f>IFERROR(IF($J170&gt;0,VLOOKUP($A170&amp;$B170,'PNC AA'!$A:$E,5,0),""),"")</f>
        <v>70393.070000000007</v>
      </c>
      <c r="E170" s="47">
        <f t="shared" si="30"/>
        <v>19</v>
      </c>
      <c r="F170" s="59">
        <f t="shared" si="31"/>
        <v>40130125.079999998</v>
      </c>
      <c r="G170" s="48">
        <f>IFERROR(VLOOKUP($A170&amp;$B170,'PNC Exon. &amp; no Exon.'!$A:$AJ,3,0),0)</f>
        <v>48089811.590000004</v>
      </c>
      <c r="H170" s="48">
        <f>IFERROR(VLOOKUP($A170&amp;$B170,'PNC Exon. &amp; no Exon.'!$A:$AJ,4,0),0)</f>
        <v>29053.63</v>
      </c>
      <c r="I170" s="47">
        <f t="shared" si="32"/>
        <v>18</v>
      </c>
      <c r="J170" s="59">
        <f t="shared" si="33"/>
        <v>48118865.220000006</v>
      </c>
      <c r="K170" s="48">
        <f t="shared" si="34"/>
        <v>7988740.140000008</v>
      </c>
      <c r="L170" s="155">
        <f t="shared" si="35"/>
        <v>19.907090057841426</v>
      </c>
      <c r="M170" s="155">
        <f t="shared" si="36"/>
        <v>0.43137904565753438</v>
      </c>
      <c r="N170" s="155">
        <f t="shared" si="37"/>
        <v>0.47355572060349094</v>
      </c>
    </row>
    <row r="171" spans="1:14" ht="15.95" customHeight="1" x14ac:dyDescent="0.4">
      <c r="A171" s="126" t="s">
        <v>2</v>
      </c>
      <c r="B171" s="51" t="s">
        <v>121</v>
      </c>
      <c r="C171" s="48">
        <f>IFERROR(IF($J171&gt;0,VLOOKUP($A171&amp;$B171,'PNC AA'!$A:$E,4,0),""),"")</f>
        <v>21486635.700000003</v>
      </c>
      <c r="D171" s="48">
        <f>IFERROR(IF($J171&gt;0,VLOOKUP($A171&amp;$B171,'PNC AA'!$A:$E,5,0),""),"")</f>
        <v>12412082.539999999</v>
      </c>
      <c r="E171" s="47">
        <f t="shared" si="30"/>
        <v>21</v>
      </c>
      <c r="F171" s="59">
        <f t="shared" si="31"/>
        <v>33898718.240000002</v>
      </c>
      <c r="G171" s="48">
        <f>IFERROR(VLOOKUP($A171&amp;$B171,'PNC Exon. &amp; no Exon.'!$A:$AJ,3,0),0)</f>
        <v>25699423.630000003</v>
      </c>
      <c r="H171" s="48">
        <f>IFERROR(VLOOKUP($A171&amp;$B171,'PNC Exon. &amp; no Exon.'!$A:$AJ,4,0),0)</f>
        <v>18760277.760000002</v>
      </c>
      <c r="I171" s="47">
        <f t="shared" si="32"/>
        <v>19</v>
      </c>
      <c r="J171" s="59">
        <f t="shared" si="33"/>
        <v>44459701.390000001</v>
      </c>
      <c r="K171" s="48">
        <f t="shared" si="34"/>
        <v>10560983.149999999</v>
      </c>
      <c r="L171" s="155">
        <f t="shared" si="35"/>
        <v>31.154520578710819</v>
      </c>
      <c r="M171" s="155">
        <f t="shared" si="36"/>
        <v>0.36439449650937539</v>
      </c>
      <c r="N171" s="155">
        <f t="shared" si="37"/>
        <v>0.43754452299109048</v>
      </c>
    </row>
    <row r="172" spans="1:14" ht="15.95" customHeight="1" x14ac:dyDescent="0.4">
      <c r="A172" s="126" t="s">
        <v>2</v>
      </c>
      <c r="B172" s="51" t="s">
        <v>78</v>
      </c>
      <c r="C172" s="48">
        <f>IFERROR(IF($J172&gt;0,VLOOKUP($A172&amp;$B172,'PNC AA'!$A:$E,4,0),""),"")</f>
        <v>33521427.73</v>
      </c>
      <c r="D172" s="48">
        <f>IFERROR(IF($J172&gt;0,VLOOKUP($A172&amp;$B172,'PNC AA'!$A:$E,5,0),""),"")</f>
        <v>678804.51</v>
      </c>
      <c r="E172" s="47">
        <f t="shared" si="30"/>
        <v>20</v>
      </c>
      <c r="F172" s="59">
        <f t="shared" si="31"/>
        <v>34200232.240000002</v>
      </c>
      <c r="G172" s="48">
        <f>IFERROR(VLOOKUP($A172&amp;$B172,'PNC Exon. &amp; no Exon.'!$A:$AJ,3,0),0)</f>
        <v>38675479.170000002</v>
      </c>
      <c r="H172" s="48">
        <f>IFERROR(VLOOKUP($A172&amp;$B172,'PNC Exon. &amp; no Exon.'!$A:$AJ,4,0),0)</f>
        <v>422076.93</v>
      </c>
      <c r="I172" s="47">
        <f t="shared" si="32"/>
        <v>20</v>
      </c>
      <c r="J172" s="59">
        <f t="shared" si="33"/>
        <v>39097556.100000001</v>
      </c>
      <c r="K172" s="48">
        <f t="shared" si="34"/>
        <v>4897323.8599999994</v>
      </c>
      <c r="L172" s="155">
        <f t="shared" si="35"/>
        <v>14.319563170311381</v>
      </c>
      <c r="M172" s="155">
        <f t="shared" si="36"/>
        <v>0.36763562325176891</v>
      </c>
      <c r="N172" s="155">
        <f t="shared" si="37"/>
        <v>0.38477364892377885</v>
      </c>
    </row>
    <row r="173" spans="1:14" ht="15.95" customHeight="1" x14ac:dyDescent="0.4">
      <c r="A173" s="126" t="s">
        <v>2</v>
      </c>
      <c r="B173" s="50" t="s">
        <v>123</v>
      </c>
      <c r="C173" s="48">
        <f>IFERROR(IF($J173&gt;0,VLOOKUP($A173&amp;$B173,'PNC AA'!$A:$E,4,0),""),"")</f>
        <v>0</v>
      </c>
      <c r="D173" s="48">
        <f>IFERROR(IF($J173&gt;0,VLOOKUP($A173&amp;$B173,'PNC AA'!$A:$E,5,0),""),"")</f>
        <v>31018868.43</v>
      </c>
      <c r="E173" s="47">
        <f t="shared" si="30"/>
        <v>23</v>
      </c>
      <c r="F173" s="59">
        <f t="shared" si="31"/>
        <v>31018868.43</v>
      </c>
      <c r="G173" s="48">
        <f>IFERROR(VLOOKUP($A173&amp;$B173,'PNC Exon. &amp; no Exon.'!$A:$AJ,3,0),0)</f>
        <v>0</v>
      </c>
      <c r="H173" s="48">
        <f>IFERROR(VLOOKUP($A173&amp;$B173,'PNC Exon. &amp; no Exon.'!$A:$AJ,4,0),0)</f>
        <v>35596591.780000001</v>
      </c>
      <c r="I173" s="47">
        <f t="shared" si="32"/>
        <v>21</v>
      </c>
      <c r="J173" s="59">
        <f t="shared" si="33"/>
        <v>35596591.780000001</v>
      </c>
      <c r="K173" s="48">
        <f t="shared" si="34"/>
        <v>4577723.3500000015</v>
      </c>
      <c r="L173" s="155">
        <f t="shared" si="35"/>
        <v>14.757867007078316</v>
      </c>
      <c r="M173" s="155">
        <f t="shared" si="36"/>
        <v>0.33343753187997849</v>
      </c>
      <c r="N173" s="155">
        <f t="shared" si="37"/>
        <v>0.35031935176226503</v>
      </c>
    </row>
    <row r="174" spans="1:14" ht="15.95" customHeight="1" x14ac:dyDescent="0.4">
      <c r="A174" s="126" t="s">
        <v>2</v>
      </c>
      <c r="B174" s="51" t="s">
        <v>122</v>
      </c>
      <c r="C174" s="48">
        <f>IFERROR(IF($J174&gt;0,VLOOKUP($A174&amp;$B174,'PNC AA'!$A:$E,4,0),""),"")</f>
        <v>32311148.149999999</v>
      </c>
      <c r="D174" s="48">
        <f>IFERROR(IF($J174&gt;0,VLOOKUP($A174&amp;$B174,'PNC AA'!$A:$E,5,0),""),"")</f>
        <v>0</v>
      </c>
      <c r="E174" s="47">
        <f t="shared" si="30"/>
        <v>22</v>
      </c>
      <c r="F174" s="59">
        <f t="shared" si="31"/>
        <v>32311148.149999999</v>
      </c>
      <c r="G174" s="48">
        <f>IFERROR(VLOOKUP($A174&amp;$B174,'PNC Exon. &amp; no Exon.'!$A:$AJ,3,0),0)</f>
        <v>34691537.950000003</v>
      </c>
      <c r="H174" s="48">
        <f>IFERROR(VLOOKUP($A174&amp;$B174,'PNC Exon. &amp; no Exon.'!$A:$AJ,4,0),0)</f>
        <v>0</v>
      </c>
      <c r="I174" s="47">
        <f t="shared" si="32"/>
        <v>22</v>
      </c>
      <c r="J174" s="59">
        <f t="shared" si="33"/>
        <v>34691537.950000003</v>
      </c>
      <c r="K174" s="48">
        <f t="shared" si="34"/>
        <v>2380389.8000000045</v>
      </c>
      <c r="L174" s="155">
        <f t="shared" si="35"/>
        <v>7.3670851588107515</v>
      </c>
      <c r="M174" s="155">
        <f t="shared" si="36"/>
        <v>0.34732890129945765</v>
      </c>
      <c r="N174" s="155">
        <f t="shared" si="37"/>
        <v>0.3414123790668146</v>
      </c>
    </row>
    <row r="175" spans="1:14" ht="15.95" customHeight="1" x14ac:dyDescent="0.4">
      <c r="A175" s="126" t="s">
        <v>2</v>
      </c>
      <c r="B175" s="51" t="s">
        <v>87</v>
      </c>
      <c r="C175" s="48">
        <f>IFERROR(IF($J175&gt;0,VLOOKUP($A175&amp;$B175,'PNC AA'!$A:$E,4,0),""),"")</f>
        <v>1589068.14</v>
      </c>
      <c r="D175" s="48">
        <f>IFERROR(IF($J175&gt;0,VLOOKUP($A175&amp;$B175,'PNC AA'!$A:$E,5,0),""),"")</f>
        <v>39971207.630000003</v>
      </c>
      <c r="E175" s="47">
        <f t="shared" si="30"/>
        <v>18</v>
      </c>
      <c r="F175" s="59">
        <f t="shared" si="31"/>
        <v>41560275.770000003</v>
      </c>
      <c r="G175" s="48">
        <f>IFERROR(VLOOKUP($A175&amp;$B175,'PNC Exon. &amp; no Exon.'!$A:$AJ,3,0),0)</f>
        <v>321113.59000000003</v>
      </c>
      <c r="H175" s="48">
        <f>IFERROR(VLOOKUP($A175&amp;$B175,'PNC Exon. &amp; no Exon.'!$A:$AJ,4,0),0)</f>
        <v>33566145.939999998</v>
      </c>
      <c r="I175" s="47">
        <f t="shared" si="32"/>
        <v>23</v>
      </c>
      <c r="J175" s="59">
        <f t="shared" si="33"/>
        <v>33887259.530000001</v>
      </c>
      <c r="K175" s="48">
        <f t="shared" si="34"/>
        <v>-7673016.2400000021</v>
      </c>
      <c r="L175" s="155">
        <f t="shared" si="35"/>
        <v>-18.462380477125503</v>
      </c>
      <c r="M175" s="155">
        <f t="shared" si="36"/>
        <v>0.44675245998327584</v>
      </c>
      <c r="N175" s="155">
        <f t="shared" si="37"/>
        <v>0.33349717481152735</v>
      </c>
    </row>
    <row r="176" spans="1:14" ht="15.95" customHeight="1" x14ac:dyDescent="0.4">
      <c r="A176" s="126" t="s">
        <v>2</v>
      </c>
      <c r="B176" s="51" t="s">
        <v>125</v>
      </c>
      <c r="C176" s="48">
        <f>IFERROR(IF($J176&gt;0,VLOOKUP($A176&amp;$B176,'PNC AA'!$A:$E,4,0),""),"")</f>
        <v>19292223.899999999</v>
      </c>
      <c r="D176" s="48">
        <f>IFERROR(IF($J176&gt;0,VLOOKUP($A176&amp;$B176,'PNC AA'!$A:$E,5,0),""),"")</f>
        <v>829322.31</v>
      </c>
      <c r="E176" s="47">
        <f t="shared" si="30"/>
        <v>25</v>
      </c>
      <c r="F176" s="59">
        <f t="shared" si="31"/>
        <v>20121546.209999997</v>
      </c>
      <c r="G176" s="48">
        <f>IFERROR(VLOOKUP($A176&amp;$B176,'PNC Exon. &amp; no Exon.'!$A:$AJ,3,0),0)</f>
        <v>30527489.690000001</v>
      </c>
      <c r="H176" s="48">
        <f>IFERROR(VLOOKUP($A176&amp;$B176,'PNC Exon. &amp; no Exon.'!$A:$AJ,4,0),0)</f>
        <v>0</v>
      </c>
      <c r="I176" s="47">
        <f t="shared" si="32"/>
        <v>24</v>
      </c>
      <c r="J176" s="59">
        <f t="shared" si="33"/>
        <v>30527489.690000001</v>
      </c>
      <c r="K176" s="48">
        <f t="shared" si="34"/>
        <v>10405943.480000004</v>
      </c>
      <c r="L176" s="155">
        <f t="shared" si="35"/>
        <v>51.715426694338539</v>
      </c>
      <c r="M176" s="155">
        <f t="shared" si="36"/>
        <v>0.21629669441398558</v>
      </c>
      <c r="N176" s="155">
        <f t="shared" si="37"/>
        <v>0.3004324252508544</v>
      </c>
    </row>
    <row r="177" spans="1:14" ht="15.95" customHeight="1" x14ac:dyDescent="0.4">
      <c r="A177" s="126" t="s">
        <v>2</v>
      </c>
      <c r="B177" s="51" t="s">
        <v>124</v>
      </c>
      <c r="C177" s="48">
        <f>IFERROR(IF($J177&gt;0,VLOOKUP($A177&amp;$B177,'PNC AA'!$A:$E,4,0),""),"")</f>
        <v>26228420.829999998</v>
      </c>
      <c r="D177" s="48">
        <f>IFERROR(IF($J177&gt;0,VLOOKUP($A177&amp;$B177,'PNC AA'!$A:$E,5,0),""),"")</f>
        <v>1063835</v>
      </c>
      <c r="E177" s="47">
        <f t="shared" si="30"/>
        <v>24</v>
      </c>
      <c r="F177" s="59">
        <f t="shared" si="31"/>
        <v>27292255.829999998</v>
      </c>
      <c r="G177" s="48">
        <f>IFERROR(VLOOKUP($A177&amp;$B177,'PNC Exon. &amp; no Exon.'!$A:$AJ,3,0),0)</f>
        <v>25456666.439999998</v>
      </c>
      <c r="H177" s="48">
        <f>IFERROR(VLOOKUP($A177&amp;$B177,'PNC Exon. &amp; no Exon.'!$A:$AJ,4,0),0)</f>
        <v>858370</v>
      </c>
      <c r="I177" s="47">
        <f t="shared" si="32"/>
        <v>25</v>
      </c>
      <c r="J177" s="59">
        <f t="shared" si="33"/>
        <v>26315036.439999998</v>
      </c>
      <c r="K177" s="48">
        <f t="shared" si="34"/>
        <v>-977219.3900000006</v>
      </c>
      <c r="L177" s="155">
        <f t="shared" si="35"/>
        <v>-3.5805739037732036</v>
      </c>
      <c r="M177" s="155">
        <f t="shared" si="36"/>
        <v>0.2933782850244403</v>
      </c>
      <c r="N177" s="155">
        <f t="shared" si="37"/>
        <v>0.25897609985348946</v>
      </c>
    </row>
    <row r="178" spans="1:14" ht="15.95" customHeight="1" x14ac:dyDescent="0.4">
      <c r="A178" s="126" t="s">
        <v>2</v>
      </c>
      <c r="B178" s="51" t="s">
        <v>126</v>
      </c>
      <c r="C178" s="48">
        <f>IFERROR(IF($J178&gt;0,VLOOKUP($A178&amp;$B178,'PNC AA'!$A:$E,4,0),""),"")</f>
        <v>15031363.5</v>
      </c>
      <c r="D178" s="48">
        <f>IFERROR(IF($J178&gt;0,VLOOKUP($A178&amp;$B178,'PNC AA'!$A:$E,5,0),""),"")</f>
        <v>536001.22</v>
      </c>
      <c r="E178" s="47">
        <f t="shared" si="30"/>
        <v>26</v>
      </c>
      <c r="F178" s="59">
        <f t="shared" si="31"/>
        <v>15567364.720000001</v>
      </c>
      <c r="G178" s="48">
        <f>IFERROR(VLOOKUP($A178&amp;$B178,'PNC Exon. &amp; no Exon.'!$A:$AJ,3,0),0)</f>
        <v>18770987.949999999</v>
      </c>
      <c r="H178" s="48">
        <f>IFERROR(VLOOKUP($A178&amp;$B178,'PNC Exon. &amp; no Exon.'!$A:$AJ,4,0),0)</f>
        <v>154480.93</v>
      </c>
      <c r="I178" s="47">
        <f t="shared" si="32"/>
        <v>26</v>
      </c>
      <c r="J178" s="59">
        <f t="shared" si="33"/>
        <v>18925468.879999999</v>
      </c>
      <c r="K178" s="48">
        <f t="shared" si="34"/>
        <v>3358104.1599999983</v>
      </c>
      <c r="L178" s="155">
        <f t="shared" si="35"/>
        <v>21.571436273255106</v>
      </c>
      <c r="M178" s="155">
        <f t="shared" si="36"/>
        <v>0.16734149028763434</v>
      </c>
      <c r="N178" s="155">
        <f t="shared" si="37"/>
        <v>0.18625260617123385</v>
      </c>
    </row>
    <row r="179" spans="1:14" ht="15.95" customHeight="1" x14ac:dyDescent="0.4">
      <c r="A179" s="126" t="s">
        <v>2</v>
      </c>
      <c r="B179" s="51" t="s">
        <v>109</v>
      </c>
      <c r="C179" s="48">
        <f>IFERROR(IF($J179&gt;0,VLOOKUP($A179&amp;$B179,'PNC AA'!$A:$E,4,0),""),"")</f>
        <v>10403741.119999999</v>
      </c>
      <c r="D179" s="48">
        <f>IFERROR(IF($J179&gt;0,VLOOKUP($A179&amp;$B179,'PNC AA'!$A:$E,5,0),""),"")</f>
        <v>0</v>
      </c>
      <c r="E179" s="47">
        <f t="shared" si="30"/>
        <v>27</v>
      </c>
      <c r="F179" s="59">
        <f t="shared" si="31"/>
        <v>10403741.119999999</v>
      </c>
      <c r="G179" s="48">
        <f>IFERROR(VLOOKUP($A179&amp;$B179,'PNC Exon. &amp; no Exon.'!$A:$AJ,3,0),0)</f>
        <v>16380759.469999999</v>
      </c>
      <c r="H179" s="48">
        <f>IFERROR(VLOOKUP($A179&amp;$B179,'PNC Exon. &amp; no Exon.'!$A:$AJ,4,0),0)</f>
        <v>2500000</v>
      </c>
      <c r="I179" s="47">
        <f t="shared" si="32"/>
        <v>27</v>
      </c>
      <c r="J179" s="59">
        <f t="shared" si="33"/>
        <v>18880759.469999999</v>
      </c>
      <c r="K179" s="48">
        <f t="shared" si="34"/>
        <v>8477018.3499999996</v>
      </c>
      <c r="L179" s="155">
        <f t="shared" si="35"/>
        <v>81.480481417438426</v>
      </c>
      <c r="M179" s="155">
        <f t="shared" si="36"/>
        <v>0.11183508415851787</v>
      </c>
      <c r="N179" s="155">
        <f t="shared" si="37"/>
        <v>0.18581260417256851</v>
      </c>
    </row>
    <row r="180" spans="1:14" ht="15.95" customHeight="1" x14ac:dyDescent="0.4">
      <c r="A180" s="126" t="s">
        <v>2</v>
      </c>
      <c r="B180" s="51" t="s">
        <v>128</v>
      </c>
      <c r="C180" s="48">
        <f>IFERROR(IF($J180&gt;0,VLOOKUP($A180&amp;$B180,'PNC AA'!$A:$E,4,0),""),"")</f>
        <v>27504.53</v>
      </c>
      <c r="D180" s="48">
        <f>IFERROR(IF($J180&gt;0,VLOOKUP($A180&amp;$B180,'PNC AA'!$A:$E,5,0),""),"")</f>
        <v>2184452.87</v>
      </c>
      <c r="E180" s="47">
        <f t="shared" si="30"/>
        <v>30</v>
      </c>
      <c r="F180" s="59">
        <f t="shared" si="31"/>
        <v>2211957.4</v>
      </c>
      <c r="G180" s="48">
        <f>IFERROR(VLOOKUP($A180&amp;$B180,'PNC Exon. &amp; no Exon.'!$A:$AJ,3,0),0)</f>
        <v>150980.52000000002</v>
      </c>
      <c r="H180" s="48">
        <f>IFERROR(VLOOKUP($A180&amp;$B180,'PNC Exon. &amp; no Exon.'!$A:$AJ,4,0),0)</f>
        <v>10134032.029999999</v>
      </c>
      <c r="I180" s="47">
        <f t="shared" si="32"/>
        <v>28</v>
      </c>
      <c r="J180" s="59">
        <f t="shared" si="33"/>
        <v>10285012.549999999</v>
      </c>
      <c r="K180" s="48">
        <f t="shared" si="34"/>
        <v>8073055.1499999985</v>
      </c>
      <c r="L180" s="155">
        <f t="shared" si="35"/>
        <v>364.97335572556682</v>
      </c>
      <c r="M180" s="155">
        <f t="shared" si="36"/>
        <v>2.377745073918721E-2</v>
      </c>
      <c r="N180" s="155">
        <f t="shared" si="37"/>
        <v>0.10121864901142398</v>
      </c>
    </row>
    <row r="181" spans="1:14" ht="15.95" customHeight="1" x14ac:dyDescent="0.4">
      <c r="A181" s="126" t="s">
        <v>2</v>
      </c>
      <c r="B181" s="51" t="s">
        <v>127</v>
      </c>
      <c r="C181" s="48">
        <f>IFERROR(IF($J181&gt;0,VLOOKUP($A181&amp;$B181,'PNC AA'!$A:$E,4,0),""),"")</f>
        <v>6341046.2199999997</v>
      </c>
      <c r="D181" s="48">
        <f>IFERROR(IF($J181&gt;0,VLOOKUP($A181&amp;$B181,'PNC AA'!$A:$E,5,0),""),"")</f>
        <v>0</v>
      </c>
      <c r="E181" s="47">
        <f t="shared" si="30"/>
        <v>28</v>
      </c>
      <c r="F181" s="59">
        <f t="shared" si="31"/>
        <v>6341046.2199999997</v>
      </c>
      <c r="G181" s="48">
        <f>IFERROR(VLOOKUP($A181&amp;$B181,'PNC Exon. &amp; no Exon.'!$A:$AJ,3,0),0)</f>
        <v>8617798.4600000009</v>
      </c>
      <c r="H181" s="48">
        <f>IFERROR(VLOOKUP($A181&amp;$B181,'PNC Exon. &amp; no Exon.'!$A:$AJ,4,0),0)</f>
        <v>0</v>
      </c>
      <c r="I181" s="47">
        <f t="shared" si="32"/>
        <v>29</v>
      </c>
      <c r="J181" s="59">
        <f t="shared" si="33"/>
        <v>8617798.4600000009</v>
      </c>
      <c r="K181" s="48">
        <f t="shared" si="34"/>
        <v>2276752.2400000012</v>
      </c>
      <c r="L181" s="155">
        <f t="shared" si="35"/>
        <v>35.904993608452223</v>
      </c>
      <c r="M181" s="155">
        <f t="shared" si="36"/>
        <v>6.8163118390507538E-2</v>
      </c>
      <c r="N181" s="155">
        <f t="shared" si="37"/>
        <v>8.4810972600507933E-2</v>
      </c>
    </row>
    <row r="182" spans="1:14" ht="15.95" customHeight="1" x14ac:dyDescent="0.4">
      <c r="A182" s="126" t="s">
        <v>2</v>
      </c>
      <c r="B182" s="51" t="s">
        <v>79</v>
      </c>
      <c r="C182" s="48">
        <f>IFERROR(IF($J182&gt;0,VLOOKUP($A182&amp;$B182,'PNC AA'!$A:$E,4,0),""),"")</f>
        <v>5304541.6900000004</v>
      </c>
      <c r="D182" s="48">
        <f>IFERROR(IF($J182&gt;0,VLOOKUP($A182&amp;$B182,'PNC AA'!$A:$E,5,0),""),"")</f>
        <v>0</v>
      </c>
      <c r="E182" s="47">
        <f t="shared" si="30"/>
        <v>29</v>
      </c>
      <c r="F182" s="59">
        <f t="shared" si="31"/>
        <v>5304541.6900000004</v>
      </c>
      <c r="G182" s="48">
        <f>IFERROR(VLOOKUP($A182&amp;$B182,'PNC Exon. &amp; no Exon.'!$A:$AJ,3,0),0)</f>
        <v>5681940.8200000003</v>
      </c>
      <c r="H182" s="48">
        <f>IFERROR(VLOOKUP($A182&amp;$B182,'PNC Exon. &amp; no Exon.'!$A:$AJ,4,0),0)</f>
        <v>0</v>
      </c>
      <c r="I182" s="47">
        <f t="shared" si="32"/>
        <v>30</v>
      </c>
      <c r="J182" s="59">
        <f t="shared" si="33"/>
        <v>5681940.8200000003</v>
      </c>
      <c r="K182" s="48">
        <f t="shared" si="34"/>
        <v>377399.12999999989</v>
      </c>
      <c r="L182" s="155">
        <f t="shared" si="35"/>
        <v>7.1146416044097469</v>
      </c>
      <c r="M182" s="155">
        <f t="shared" si="36"/>
        <v>5.7021206072024662E-2</v>
      </c>
      <c r="N182" s="155">
        <f t="shared" si="37"/>
        <v>5.5918101292279178E-2</v>
      </c>
    </row>
    <row r="183" spans="1:14" ht="15.95" customHeight="1" x14ac:dyDescent="0.4">
      <c r="A183" s="126" t="s">
        <v>2</v>
      </c>
      <c r="B183" s="51" t="s">
        <v>129</v>
      </c>
      <c r="C183" s="48">
        <f>IFERROR(IF($J183&gt;0,VLOOKUP($A183&amp;$B183,'PNC AA'!$A:$E,4,0),""),"")</f>
        <v>897483.43</v>
      </c>
      <c r="D183" s="48">
        <f>IFERROR(IF($J183&gt;0,VLOOKUP($A183&amp;$B183,'PNC AA'!$A:$E,5,0),""),"")</f>
        <v>0</v>
      </c>
      <c r="E183" s="47">
        <f t="shared" si="30"/>
        <v>32</v>
      </c>
      <c r="F183" s="59">
        <f t="shared" si="31"/>
        <v>897483.43</v>
      </c>
      <c r="G183" s="48">
        <f>IFERROR(VLOOKUP($A183&amp;$B183,'PNC Exon. &amp; no Exon.'!$A:$AJ,3,0),0)</f>
        <v>2426084.48</v>
      </c>
      <c r="H183" s="48">
        <f>IFERROR(VLOOKUP($A183&amp;$B183,'PNC Exon. &amp; no Exon.'!$A:$AJ,4,0),0)</f>
        <v>0</v>
      </c>
      <c r="I183" s="47">
        <f t="shared" si="32"/>
        <v>31</v>
      </c>
      <c r="J183" s="59">
        <f t="shared" si="33"/>
        <v>2426084.48</v>
      </c>
      <c r="K183" s="48">
        <f t="shared" si="34"/>
        <v>1528601.0499999998</v>
      </c>
      <c r="L183" s="155">
        <f t="shared" si="35"/>
        <v>170.32081026832995</v>
      </c>
      <c r="M183" s="155">
        <f t="shared" si="36"/>
        <v>9.6475040821589839E-3</v>
      </c>
      <c r="N183" s="155">
        <f t="shared" si="37"/>
        <v>2.3876003287247625E-2</v>
      </c>
    </row>
    <row r="184" spans="1:14" ht="15.95" customHeight="1" x14ac:dyDescent="0.4">
      <c r="A184" s="126" t="s">
        <v>2</v>
      </c>
      <c r="B184" s="51" t="s">
        <v>131</v>
      </c>
      <c r="C184" s="48">
        <f>IFERROR(IF($J184&gt;0,VLOOKUP($A184&amp;$B184,'PNC AA'!$A:$E,4,0),""),"")</f>
        <v>535382.71000000008</v>
      </c>
      <c r="D184" s="48">
        <f>IFERROR(IF($J184&gt;0,VLOOKUP($A184&amp;$B184,'PNC AA'!$A:$E,5,0),""),"")</f>
        <v>21786</v>
      </c>
      <c r="E184" s="47">
        <f t="shared" si="30"/>
        <v>33</v>
      </c>
      <c r="F184" s="59">
        <f t="shared" si="31"/>
        <v>557168.71000000008</v>
      </c>
      <c r="G184" s="48">
        <f>IFERROR(VLOOKUP($A184&amp;$B184,'PNC Exon. &amp; no Exon.'!$A:$AJ,3,0),0)</f>
        <v>1445862.8099999998</v>
      </c>
      <c r="H184" s="48">
        <f>IFERROR(VLOOKUP($A184&amp;$B184,'PNC Exon. &amp; no Exon.'!$A:$AJ,4,0),0)</f>
        <v>49499</v>
      </c>
      <c r="I184" s="47">
        <f t="shared" si="32"/>
        <v>32</v>
      </c>
      <c r="J184" s="59">
        <f t="shared" si="33"/>
        <v>1495361.8099999998</v>
      </c>
      <c r="K184" s="48">
        <f t="shared" si="34"/>
        <v>938193.09999999974</v>
      </c>
      <c r="L184" s="155">
        <f t="shared" si="35"/>
        <v>168.38581979953605</v>
      </c>
      <c r="M184" s="155">
        <f t="shared" si="36"/>
        <v>5.9892887428308903E-3</v>
      </c>
      <c r="N184" s="155">
        <f t="shared" si="37"/>
        <v>1.471641395240472E-2</v>
      </c>
    </row>
    <row r="185" spans="1:14" ht="15.95" customHeight="1" x14ac:dyDescent="0.4">
      <c r="A185" s="126" t="s">
        <v>2</v>
      </c>
      <c r="B185" s="51" t="s">
        <v>130</v>
      </c>
      <c r="C185" s="48">
        <f>IFERROR(IF($J185&gt;0,VLOOKUP($A185&amp;$B185,'PNC AA'!$A:$E,4,0),""),"")</f>
        <v>1114606.53</v>
      </c>
      <c r="D185" s="48">
        <f>IFERROR(IF($J185&gt;0,VLOOKUP($A185&amp;$B185,'PNC AA'!$A:$E,5,0),""),"")</f>
        <v>0</v>
      </c>
      <c r="E185" s="47">
        <f t="shared" si="30"/>
        <v>31</v>
      </c>
      <c r="F185" s="59">
        <f t="shared" si="31"/>
        <v>1114606.53</v>
      </c>
      <c r="G185" s="48">
        <f>IFERROR(VLOOKUP($A185&amp;$B185,'PNC Exon. &amp; no Exon.'!$A:$AJ,3,0),0)</f>
        <v>6109.14</v>
      </c>
      <c r="H185" s="48">
        <f>IFERROR(VLOOKUP($A185&amp;$B185,'PNC Exon. &amp; no Exon.'!$A:$AJ,4,0),0)</f>
        <v>0</v>
      </c>
      <c r="I185" s="47">
        <f t="shared" si="32"/>
        <v>33</v>
      </c>
      <c r="J185" s="59">
        <f t="shared" si="33"/>
        <v>6109.14</v>
      </c>
      <c r="K185" s="48">
        <f t="shared" si="34"/>
        <v>-1108497.3900000001</v>
      </c>
      <c r="L185" s="155">
        <f t="shared" si="35"/>
        <v>-99.451901649993033</v>
      </c>
      <c r="M185" s="155">
        <f t="shared" si="36"/>
        <v>1.1981470285391297E-2</v>
      </c>
      <c r="N185" s="155">
        <f t="shared" si="37"/>
        <v>6.0122327942288293E-5</v>
      </c>
    </row>
    <row r="186" spans="1:14" ht="19.5" customHeight="1" x14ac:dyDescent="0.4">
      <c r="A186" s="8"/>
      <c r="B186" s="53" t="s">
        <v>21</v>
      </c>
      <c r="C186" s="61">
        <f>SUM(C153:C185)</f>
        <v>6635913848.2199984</v>
      </c>
      <c r="D186" s="61">
        <f>SUM(D153:D185)</f>
        <v>2666838680.8999991</v>
      </c>
      <c r="E186" s="61"/>
      <c r="F186" s="61">
        <f>SUM(F153:F185)</f>
        <v>9302752529.1199989</v>
      </c>
      <c r="G186" s="61">
        <f>SUM(G153:G185)</f>
        <v>7209678988.7099991</v>
      </c>
      <c r="H186" s="61">
        <f>SUM(H153:H185)</f>
        <v>2951504400.3699999</v>
      </c>
      <c r="I186" s="61"/>
      <c r="J186" s="61">
        <f>SUM(J153:J185)</f>
        <v>10161183389.079998</v>
      </c>
      <c r="K186" s="61">
        <f t="shared" ref="K186" si="38">J186-F186</f>
        <v>858430859.95999908</v>
      </c>
      <c r="L186" s="154">
        <f t="shared" si="35"/>
        <v>9.2277082215493813</v>
      </c>
      <c r="M186" s="158">
        <f>SUM(M153:M185)</f>
        <v>100.00000000000001</v>
      </c>
      <c r="N186" s="158">
        <f>SUM(N153:N185)</f>
        <v>100.00000000000003</v>
      </c>
    </row>
    <row r="187" spans="1:14" x14ac:dyDescent="0.4">
      <c r="B187" s="70" t="s">
        <v>172</v>
      </c>
    </row>
    <row r="188" spans="1:14" x14ac:dyDescent="0.4">
      <c r="B188" s="70"/>
    </row>
    <row r="189" spans="1:14" x14ac:dyDescent="0.4">
      <c r="B189" s="70"/>
    </row>
    <row r="192" spans="1:14" ht="20" x14ac:dyDescent="0.6">
      <c r="A192" s="170" t="s">
        <v>42</v>
      </c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</row>
    <row r="193" spans="1:14" x14ac:dyDescent="0.4">
      <c r="A193" s="169" t="s">
        <v>59</v>
      </c>
      <c r="B193" s="169"/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</row>
    <row r="194" spans="1:14" x14ac:dyDescent="0.4">
      <c r="A194" s="172" t="s">
        <v>148</v>
      </c>
      <c r="B194" s="172"/>
      <c r="C194" s="172"/>
      <c r="D194" s="172"/>
      <c r="E194" s="172"/>
      <c r="F194" s="172"/>
      <c r="G194" s="172"/>
      <c r="H194" s="172"/>
      <c r="I194" s="172"/>
      <c r="J194" s="172"/>
      <c r="K194" s="172"/>
      <c r="L194" s="172"/>
      <c r="M194" s="172"/>
      <c r="N194" s="172"/>
    </row>
    <row r="195" spans="1:14" x14ac:dyDescent="0.4">
      <c r="A195" s="169" t="s">
        <v>91</v>
      </c>
      <c r="B195" s="169"/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</row>
    <row r="196" spans="1:14" x14ac:dyDescent="0.4">
      <c r="A196" s="1"/>
      <c r="B196" s="12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74" t="s">
        <v>33</v>
      </c>
      <c r="C197" s="173" t="s">
        <v>107</v>
      </c>
      <c r="D197" s="173"/>
      <c r="E197" s="173" t="s">
        <v>52</v>
      </c>
      <c r="F197" s="173"/>
      <c r="G197" s="173" t="s">
        <v>170</v>
      </c>
      <c r="H197" s="173"/>
      <c r="I197" s="173"/>
      <c r="J197" s="173"/>
      <c r="K197" s="173" t="s">
        <v>29</v>
      </c>
      <c r="L197" s="173"/>
      <c r="M197" s="173" t="s">
        <v>61</v>
      </c>
      <c r="N197" s="173"/>
    </row>
    <row r="198" spans="1:14" ht="30" customHeight="1" x14ac:dyDescent="0.4">
      <c r="A198" s="83"/>
      <c r="B198" s="175"/>
      <c r="C198" s="94" t="s">
        <v>28</v>
      </c>
      <c r="D198" s="94" t="s">
        <v>37</v>
      </c>
      <c r="E198" s="94" t="s">
        <v>51</v>
      </c>
      <c r="F198" s="94" t="s">
        <v>57</v>
      </c>
      <c r="G198" s="94" t="s">
        <v>28</v>
      </c>
      <c r="H198" s="94" t="s">
        <v>37</v>
      </c>
      <c r="I198" s="94" t="s">
        <v>51</v>
      </c>
      <c r="J198" s="94" t="s">
        <v>57</v>
      </c>
      <c r="K198" s="94" t="s">
        <v>26</v>
      </c>
      <c r="L198" s="94" t="s">
        <v>24</v>
      </c>
      <c r="M198" s="94">
        <v>2021</v>
      </c>
      <c r="N198" s="94">
        <v>2022</v>
      </c>
    </row>
    <row r="199" spans="1:14" ht="15.95" customHeight="1" x14ac:dyDescent="0.4">
      <c r="A199" s="126" t="s">
        <v>3</v>
      </c>
      <c r="B199" s="87" t="s">
        <v>84</v>
      </c>
      <c r="C199" s="48">
        <f>IFERROR(IF($J199&gt;0,VLOOKUP($A199&amp;$B199,'PNC AA'!$A:$E,4,0),""),"")</f>
        <v>752215500.41999996</v>
      </c>
      <c r="D199" s="48">
        <f>IFERROR(IF($J199&gt;0,VLOOKUP($A199&amp;$B199,'PNC AA'!$A:$E,5,0),""),"")</f>
        <v>529631460.21999991</v>
      </c>
      <c r="E199" s="47">
        <f t="shared" ref="E199:E231" si="39">IF(F199=0,"ND",RANK(F199,$F$199:$F$231))</f>
        <v>1</v>
      </c>
      <c r="F199" s="59">
        <f t="shared" ref="F199:F231" si="40">SUM(C199:D199)</f>
        <v>1281846960.6399999</v>
      </c>
      <c r="G199" s="48">
        <f>IFERROR(VLOOKUP($A199&amp;$B199,'PNC Exon. &amp; no Exon.'!$A:$AJ,3,0),0)</f>
        <v>870728976.25</v>
      </c>
      <c r="H199" s="48">
        <f>IFERROR(VLOOKUP($A199&amp;$B199,'PNC Exon. &amp; no Exon.'!$A:$AJ,4,0),0)</f>
        <v>630451010.24999988</v>
      </c>
      <c r="I199" s="47">
        <f t="shared" ref="I199:I231" si="41">IF(J199=0,"ND",RANK(J199,$J$199:$J$231))</f>
        <v>1</v>
      </c>
      <c r="J199" s="59">
        <f t="shared" ref="J199:J231" si="42">(G199+H199)</f>
        <v>1501179986.5</v>
      </c>
      <c r="K199" s="48">
        <f t="shared" ref="K199:K231" si="43">J199-F199</f>
        <v>219333025.86000013</v>
      </c>
      <c r="L199" s="155">
        <f t="shared" ref="L199:L232" si="44">IFERROR(K199/F199*100,0)</f>
        <v>17.110702961802215</v>
      </c>
      <c r="M199" s="155">
        <f t="shared" ref="M199:M231" si="45">IFERROR(F199/$F$232*100,0)</f>
        <v>19.565108911729048</v>
      </c>
      <c r="N199" s="155">
        <f t="shared" ref="N199:N231" si="46">IFERROR(J199/$J$232*100,0)</f>
        <v>19.354623694830174</v>
      </c>
    </row>
    <row r="200" spans="1:14" ht="15.95" customHeight="1" x14ac:dyDescent="0.4">
      <c r="A200" s="126" t="s">
        <v>3</v>
      </c>
      <c r="B200" s="51" t="s">
        <v>92</v>
      </c>
      <c r="C200" s="48">
        <f>IFERROR(IF($J200&gt;0,VLOOKUP($A200&amp;$B200,'PNC AA'!$A:$E,4,0),""),"")</f>
        <v>144417756.44</v>
      </c>
      <c r="D200" s="48">
        <f>IFERROR(IF($J200&gt;0,VLOOKUP($A200&amp;$B200,'PNC AA'!$A:$E,5,0),""),"")</f>
        <v>987279605.26999998</v>
      </c>
      <c r="E200" s="71">
        <f t="shared" si="39"/>
        <v>2</v>
      </c>
      <c r="F200" s="59">
        <f t="shared" si="40"/>
        <v>1131697361.71</v>
      </c>
      <c r="G200" s="48">
        <f>IFERROR(VLOOKUP($A200&amp;$B200,'PNC Exon. &amp; no Exon.'!$A:$AJ,3,0),0)</f>
        <v>160803391.72999999</v>
      </c>
      <c r="H200" s="48">
        <f>IFERROR(VLOOKUP($A200&amp;$B200,'PNC Exon. &amp; no Exon.'!$A:$AJ,4,0),0)</f>
        <v>1088999336.5599999</v>
      </c>
      <c r="I200" s="71">
        <f t="shared" si="41"/>
        <v>2</v>
      </c>
      <c r="J200" s="59">
        <f t="shared" si="42"/>
        <v>1249802728.29</v>
      </c>
      <c r="K200" s="48">
        <f t="shared" si="43"/>
        <v>118105366.57999992</v>
      </c>
      <c r="L200" s="155">
        <f t="shared" si="44"/>
        <v>10.436126351089319</v>
      </c>
      <c r="M200" s="155">
        <f t="shared" si="45"/>
        <v>17.273342931606777</v>
      </c>
      <c r="N200" s="155">
        <f t="shared" si="46"/>
        <v>16.113631753926285</v>
      </c>
    </row>
    <row r="201" spans="1:14" ht="15.95" customHeight="1" x14ac:dyDescent="0.4">
      <c r="A201" s="126" t="s">
        <v>3</v>
      </c>
      <c r="B201" s="51" t="s">
        <v>110</v>
      </c>
      <c r="C201" s="48">
        <f>IFERROR(IF($J201&gt;0,VLOOKUP($A201&amp;$B201,'PNC AA'!$A:$E,4,0),""),"")</f>
        <v>768477234.96000004</v>
      </c>
      <c r="D201" s="48">
        <f>IFERROR(IF($J201&gt;0,VLOOKUP($A201&amp;$B201,'PNC AA'!$A:$E,5,0),""),"")</f>
        <v>115502147.80000001</v>
      </c>
      <c r="E201" s="71">
        <f t="shared" si="39"/>
        <v>3</v>
      </c>
      <c r="F201" s="59">
        <f t="shared" si="40"/>
        <v>883979382.75999999</v>
      </c>
      <c r="G201" s="48">
        <f>IFERROR(VLOOKUP($A201&amp;$B201,'PNC Exon. &amp; no Exon.'!$A:$AJ,3,0),0)</f>
        <v>1012527917.16</v>
      </c>
      <c r="H201" s="48">
        <f>IFERROR(VLOOKUP($A201&amp;$B201,'PNC Exon. &amp; no Exon.'!$A:$AJ,4,0),0)</f>
        <v>164206757.93000001</v>
      </c>
      <c r="I201" s="71">
        <f t="shared" si="41"/>
        <v>3</v>
      </c>
      <c r="J201" s="59">
        <f t="shared" si="42"/>
        <v>1176734675.0899999</v>
      </c>
      <c r="K201" s="48">
        <f t="shared" si="43"/>
        <v>292755292.32999992</v>
      </c>
      <c r="L201" s="155">
        <f t="shared" si="44"/>
        <v>33.117886914505434</v>
      </c>
      <c r="M201" s="155">
        <f t="shared" si="45"/>
        <v>13.492369549940115</v>
      </c>
      <c r="N201" s="155">
        <f t="shared" si="46"/>
        <v>15.171569718382466</v>
      </c>
    </row>
    <row r="202" spans="1:14" ht="15.95" customHeight="1" x14ac:dyDescent="0.4">
      <c r="A202" s="126" t="s">
        <v>3</v>
      </c>
      <c r="B202" s="51" t="s">
        <v>93</v>
      </c>
      <c r="C202" s="48">
        <f>IFERROR(IF($J202&gt;0,VLOOKUP($A202&amp;$B202,'PNC AA'!$A:$E,4,0),""),"")</f>
        <v>692704808.63</v>
      </c>
      <c r="D202" s="48">
        <f>IFERROR(IF($J202&gt;0,VLOOKUP($A202&amp;$B202,'PNC AA'!$A:$E,5,0),""),"")</f>
        <v>95251951.920000002</v>
      </c>
      <c r="E202" s="71">
        <f t="shared" si="39"/>
        <v>4</v>
      </c>
      <c r="F202" s="59">
        <f t="shared" si="40"/>
        <v>787956760.54999995</v>
      </c>
      <c r="G202" s="48">
        <f>IFERROR(VLOOKUP($A202&amp;$B202,'PNC Exon. &amp; no Exon.'!$A:$AJ,3,0),0)</f>
        <v>987635164.04000008</v>
      </c>
      <c r="H202" s="48">
        <f>IFERROR(VLOOKUP($A202&amp;$B202,'PNC Exon. &amp; no Exon.'!$A:$AJ,4,0),0)</f>
        <v>110707273.63000001</v>
      </c>
      <c r="I202" s="71">
        <f t="shared" si="41"/>
        <v>4</v>
      </c>
      <c r="J202" s="59">
        <f t="shared" si="42"/>
        <v>1098342437.6700001</v>
      </c>
      <c r="K202" s="48">
        <f t="shared" si="43"/>
        <v>310385677.12000012</v>
      </c>
      <c r="L202" s="155">
        <f t="shared" si="44"/>
        <v>39.39120680979353</v>
      </c>
      <c r="M202" s="155">
        <f t="shared" si="45"/>
        <v>12.026755385991502</v>
      </c>
      <c r="N202" s="155">
        <f t="shared" si="46"/>
        <v>14.160863294433026</v>
      </c>
    </row>
    <row r="203" spans="1:14" ht="15.95" customHeight="1" x14ac:dyDescent="0.4">
      <c r="A203" s="126" t="s">
        <v>3</v>
      </c>
      <c r="B203" s="51" t="s">
        <v>111</v>
      </c>
      <c r="C203" s="48">
        <f>IFERROR(IF($J203&gt;0,VLOOKUP($A203&amp;$B203,'PNC AA'!$A:$E,4,0),""),"")</f>
        <v>542426671.88999999</v>
      </c>
      <c r="D203" s="48">
        <f>IFERROR(IF($J203&gt;0,VLOOKUP($A203&amp;$B203,'PNC AA'!$A:$E,5,0),""),"")</f>
        <v>74493614.5</v>
      </c>
      <c r="E203" s="71">
        <f t="shared" si="39"/>
        <v>5</v>
      </c>
      <c r="F203" s="59">
        <f t="shared" si="40"/>
        <v>616920286.38999999</v>
      </c>
      <c r="G203" s="48">
        <f>IFERROR(VLOOKUP($A203&amp;$B203,'PNC Exon. &amp; no Exon.'!$A:$AJ,3,0),0)</f>
        <v>524094683.56999999</v>
      </c>
      <c r="H203" s="48">
        <f>IFERROR(VLOOKUP($A203&amp;$B203,'PNC Exon. &amp; no Exon.'!$A:$AJ,4,0),0)</f>
        <v>68155830.629999995</v>
      </c>
      <c r="I203" s="71">
        <f t="shared" si="41"/>
        <v>5</v>
      </c>
      <c r="J203" s="59">
        <f t="shared" si="42"/>
        <v>592250514.20000005</v>
      </c>
      <c r="K203" s="48">
        <f t="shared" si="43"/>
        <v>-24669772.189999938</v>
      </c>
      <c r="L203" s="155">
        <f t="shared" si="44"/>
        <v>-3.9988589667489691</v>
      </c>
      <c r="M203" s="155">
        <f t="shared" si="45"/>
        <v>9.4161884871568962</v>
      </c>
      <c r="N203" s="155">
        <f t="shared" si="46"/>
        <v>7.6358504233300843</v>
      </c>
    </row>
    <row r="204" spans="1:14" ht="15.95" customHeight="1" x14ac:dyDescent="0.4">
      <c r="A204" s="126" t="s">
        <v>3</v>
      </c>
      <c r="B204" s="51" t="s">
        <v>112</v>
      </c>
      <c r="C204" s="48">
        <f>IFERROR(IF($J204&gt;0,VLOOKUP($A204&amp;$B204,'PNC AA'!$A:$E,4,0),""),"")</f>
        <v>465652479.90000004</v>
      </c>
      <c r="D204" s="48">
        <f>IFERROR(IF($J204&gt;0,VLOOKUP($A204&amp;$B204,'PNC AA'!$A:$E,5,0),""),"")</f>
        <v>27673085.090000004</v>
      </c>
      <c r="E204" s="71">
        <f t="shared" si="39"/>
        <v>6</v>
      </c>
      <c r="F204" s="59">
        <f t="shared" si="40"/>
        <v>493325564.99000001</v>
      </c>
      <c r="G204" s="48">
        <f>IFERROR(VLOOKUP($A204&amp;$B204,'PNC Exon. &amp; no Exon.'!$A:$AJ,3,0),0)</f>
        <v>506265101.94</v>
      </c>
      <c r="H204" s="48">
        <f>IFERROR(VLOOKUP($A204&amp;$B204,'PNC Exon. &amp; no Exon.'!$A:$AJ,4,0),0)</f>
        <v>30522447.109999999</v>
      </c>
      <c r="I204" s="71">
        <f t="shared" si="41"/>
        <v>6</v>
      </c>
      <c r="J204" s="59">
        <f t="shared" si="42"/>
        <v>536787549.05000001</v>
      </c>
      <c r="K204" s="48">
        <f t="shared" si="43"/>
        <v>43461984.060000002</v>
      </c>
      <c r="L204" s="155">
        <f t="shared" si="44"/>
        <v>8.8100003617045459</v>
      </c>
      <c r="M204" s="155">
        <f t="shared" si="45"/>
        <v>7.5297353774202396</v>
      </c>
      <c r="N204" s="155">
        <f t="shared" si="46"/>
        <v>6.9207697340514365</v>
      </c>
    </row>
    <row r="205" spans="1:14" ht="15.95" customHeight="1" x14ac:dyDescent="0.4">
      <c r="A205" s="126" t="s">
        <v>3</v>
      </c>
      <c r="B205" s="51" t="s">
        <v>94</v>
      </c>
      <c r="C205" s="48">
        <f>IFERROR(IF($J205&gt;0,VLOOKUP($A205&amp;$B205,'PNC AA'!$A:$E,4,0),""),"")</f>
        <v>54731980.370000005</v>
      </c>
      <c r="D205" s="48">
        <f>IFERROR(IF($J205&gt;0,VLOOKUP($A205&amp;$B205,'PNC AA'!$A:$E,5,0),""),"")</f>
        <v>149108418.59</v>
      </c>
      <c r="E205" s="71">
        <f t="shared" si="39"/>
        <v>8</v>
      </c>
      <c r="F205" s="59">
        <f t="shared" si="40"/>
        <v>203840398.96000001</v>
      </c>
      <c r="G205" s="48">
        <f>IFERROR(VLOOKUP($A205&amp;$B205,'PNC Exon. &amp; no Exon.'!$A:$AJ,3,0),0)</f>
        <v>66199623.549999997</v>
      </c>
      <c r="H205" s="48">
        <f>IFERROR(VLOOKUP($A205&amp;$B205,'PNC Exon. &amp; no Exon.'!$A:$AJ,4,0),0)</f>
        <v>255185818.91999999</v>
      </c>
      <c r="I205" s="71">
        <f t="shared" si="41"/>
        <v>7</v>
      </c>
      <c r="J205" s="59">
        <f t="shared" si="42"/>
        <v>321385442.46999997</v>
      </c>
      <c r="K205" s="48">
        <f t="shared" si="43"/>
        <v>117545043.50999996</v>
      </c>
      <c r="L205" s="155">
        <f t="shared" si="44"/>
        <v>57.66523422722797</v>
      </c>
      <c r="M205" s="155">
        <f t="shared" si="45"/>
        <v>3.1112603366251261</v>
      </c>
      <c r="N205" s="155">
        <f t="shared" si="46"/>
        <v>4.1436032693894038</v>
      </c>
    </row>
    <row r="206" spans="1:14" ht="15.95" customHeight="1" x14ac:dyDescent="0.4">
      <c r="A206" s="126" t="s">
        <v>3</v>
      </c>
      <c r="B206" s="51" t="s">
        <v>113</v>
      </c>
      <c r="C206" s="48">
        <f>IFERROR(IF($J206&gt;0,VLOOKUP($A206&amp;$B206,'PNC AA'!$A:$E,4,0),""),"")</f>
        <v>10205839.41</v>
      </c>
      <c r="D206" s="48">
        <f>IFERROR(IF($J206&gt;0,VLOOKUP($A206&amp;$B206,'PNC AA'!$A:$E,5,0),""),"")</f>
        <v>204712089.52000001</v>
      </c>
      <c r="E206" s="73">
        <f t="shared" si="39"/>
        <v>7</v>
      </c>
      <c r="F206" s="59">
        <f t="shared" si="40"/>
        <v>214917928.93000001</v>
      </c>
      <c r="G206" s="48">
        <f>IFERROR(VLOOKUP($A206&amp;$B206,'PNC Exon. &amp; no Exon.'!$A:$AJ,3,0),0)</f>
        <v>10147423.289999999</v>
      </c>
      <c r="H206" s="48">
        <f>IFERROR(VLOOKUP($A206&amp;$B206,'PNC Exon. &amp; no Exon.'!$A:$AJ,4,0),0)</f>
        <v>208351985.85999998</v>
      </c>
      <c r="I206" s="73">
        <f t="shared" si="41"/>
        <v>8</v>
      </c>
      <c r="J206" s="59">
        <f t="shared" si="42"/>
        <v>218499409.14999998</v>
      </c>
      <c r="K206" s="48">
        <f t="shared" si="43"/>
        <v>3581480.219999969</v>
      </c>
      <c r="L206" s="155">
        <f t="shared" si="44"/>
        <v>1.6664408771436083</v>
      </c>
      <c r="M206" s="155">
        <f t="shared" si="45"/>
        <v>3.2803390854858963</v>
      </c>
      <c r="N206" s="155">
        <f t="shared" si="46"/>
        <v>2.8170998012708868</v>
      </c>
    </row>
    <row r="207" spans="1:14" ht="15.95" customHeight="1" x14ac:dyDescent="0.4">
      <c r="A207" s="126" t="s">
        <v>3</v>
      </c>
      <c r="B207" s="51" t="s">
        <v>77</v>
      </c>
      <c r="C207" s="48">
        <f>IFERROR(IF($J207&gt;0,VLOOKUP($A207&amp;$B207,'PNC AA'!$A:$E,4,0),""),"")</f>
        <v>34385547.950000003</v>
      </c>
      <c r="D207" s="48">
        <f>IFERROR(IF($J207&gt;0,VLOOKUP($A207&amp;$B207,'PNC AA'!$A:$E,5,0),""),"")</f>
        <v>99447752.290000007</v>
      </c>
      <c r="E207" s="71">
        <f t="shared" si="39"/>
        <v>9</v>
      </c>
      <c r="F207" s="59">
        <f t="shared" si="40"/>
        <v>133833300.24000001</v>
      </c>
      <c r="G207" s="48">
        <f>IFERROR(VLOOKUP($A207&amp;$B207,'PNC Exon. &amp; no Exon.'!$A:$AJ,3,0),0)</f>
        <v>66517830.730000004</v>
      </c>
      <c r="H207" s="48">
        <f>IFERROR(VLOOKUP($A207&amp;$B207,'PNC Exon. &amp; no Exon.'!$A:$AJ,4,0),0)</f>
        <v>95131454.959999993</v>
      </c>
      <c r="I207" s="71">
        <f t="shared" si="41"/>
        <v>9</v>
      </c>
      <c r="J207" s="59">
        <f t="shared" si="42"/>
        <v>161649285.69</v>
      </c>
      <c r="K207" s="48">
        <f t="shared" si="43"/>
        <v>27815985.449999988</v>
      </c>
      <c r="L207" s="155">
        <f t="shared" si="44"/>
        <v>20.784054043439308</v>
      </c>
      <c r="M207" s="155">
        <f t="shared" si="45"/>
        <v>2.0427267650612433</v>
      </c>
      <c r="N207" s="155">
        <f t="shared" si="46"/>
        <v>2.0841345629463905</v>
      </c>
    </row>
    <row r="208" spans="1:14" ht="15.95" customHeight="1" x14ac:dyDescent="0.4">
      <c r="A208" s="126" t="s">
        <v>3</v>
      </c>
      <c r="B208" s="51" t="s">
        <v>85</v>
      </c>
      <c r="C208" s="48">
        <f>IFERROR(IF($J208&gt;0,VLOOKUP($A208&amp;$B208,'PNC AA'!$A:$E,4,0),""),"")</f>
        <v>88630276.899999991</v>
      </c>
      <c r="D208" s="48">
        <f>IFERROR(IF($J208&gt;0,VLOOKUP($A208&amp;$B208,'PNC AA'!$A:$E,5,0),""),"")</f>
        <v>4420785.76</v>
      </c>
      <c r="E208" s="71">
        <f t="shared" si="39"/>
        <v>11</v>
      </c>
      <c r="F208" s="59">
        <f t="shared" si="40"/>
        <v>93051062.659999996</v>
      </c>
      <c r="G208" s="48">
        <f>IFERROR(VLOOKUP($A208&amp;$B208,'PNC Exon. &amp; no Exon.'!$A:$AJ,3,0),0)</f>
        <v>114075793.03999999</v>
      </c>
      <c r="H208" s="48">
        <f>IFERROR(VLOOKUP($A208&amp;$B208,'PNC Exon. &amp; no Exon.'!$A:$AJ,4,0),0)</f>
        <v>1157924.9400000002</v>
      </c>
      <c r="I208" s="71">
        <f t="shared" si="41"/>
        <v>10</v>
      </c>
      <c r="J208" s="59">
        <f t="shared" si="42"/>
        <v>115233717.97999999</v>
      </c>
      <c r="K208" s="48">
        <f t="shared" si="43"/>
        <v>22182655.319999993</v>
      </c>
      <c r="L208" s="155">
        <f t="shared" si="44"/>
        <v>23.839228361156252</v>
      </c>
      <c r="M208" s="155">
        <f t="shared" si="45"/>
        <v>1.4202586043392096</v>
      </c>
      <c r="N208" s="155">
        <f t="shared" si="46"/>
        <v>1.4857014272212892</v>
      </c>
    </row>
    <row r="209" spans="1:14" ht="15.95" customHeight="1" x14ac:dyDescent="0.4">
      <c r="A209" s="126" t="s">
        <v>3</v>
      </c>
      <c r="B209" s="51" t="s">
        <v>114</v>
      </c>
      <c r="C209" s="48">
        <f>IFERROR(IF($J209&gt;0,VLOOKUP($A209&amp;$B209,'PNC AA'!$A:$E,4,0),""),"")</f>
        <v>93088889.970000014</v>
      </c>
      <c r="D209" s="48">
        <f>IFERROR(IF($J209&gt;0,VLOOKUP($A209&amp;$B209,'PNC AA'!$A:$E,5,0),""),"")</f>
        <v>4604.83</v>
      </c>
      <c r="E209" s="73">
        <f t="shared" si="39"/>
        <v>10</v>
      </c>
      <c r="F209" s="59">
        <f t="shared" si="40"/>
        <v>93093494.800000012</v>
      </c>
      <c r="G209" s="48">
        <f>IFERROR(VLOOKUP($A209&amp;$B209,'PNC Exon. &amp; no Exon.'!$A:$AJ,3,0),0)</f>
        <v>106169456.53000002</v>
      </c>
      <c r="H209" s="48">
        <f>IFERROR(VLOOKUP($A209&amp;$B209,'PNC Exon. &amp; no Exon.'!$A:$AJ,4,0),0)</f>
        <v>0</v>
      </c>
      <c r="I209" s="73">
        <f t="shared" si="41"/>
        <v>11</v>
      </c>
      <c r="J209" s="59">
        <f t="shared" si="42"/>
        <v>106169456.53000002</v>
      </c>
      <c r="K209" s="48">
        <f t="shared" si="43"/>
        <v>13075961.730000004</v>
      </c>
      <c r="L209" s="155">
        <f t="shared" si="44"/>
        <v>14.04605311906284</v>
      </c>
      <c r="M209" s="155">
        <f t="shared" si="45"/>
        <v>1.4209062553193574</v>
      </c>
      <c r="N209" s="155">
        <f t="shared" si="46"/>
        <v>1.3688364469964112</v>
      </c>
    </row>
    <row r="210" spans="1:14" ht="15.95" customHeight="1" x14ac:dyDescent="0.4">
      <c r="A210" s="126" t="s">
        <v>3</v>
      </c>
      <c r="B210" s="51" t="s">
        <v>115</v>
      </c>
      <c r="C210" s="48">
        <f>IFERROR(IF($J210&gt;0,VLOOKUP($A210&amp;$B210,'PNC AA'!$A:$E,4,0),""),"")</f>
        <v>67284780.250000015</v>
      </c>
      <c r="D210" s="48">
        <f>IFERROR(IF($J210&gt;0,VLOOKUP($A210&amp;$B210,'PNC AA'!$A:$E,5,0),""),"")</f>
        <v>41158.979999999996</v>
      </c>
      <c r="E210" s="73">
        <f t="shared" si="39"/>
        <v>13</v>
      </c>
      <c r="F210" s="59">
        <f t="shared" si="40"/>
        <v>67325939.230000019</v>
      </c>
      <c r="G210" s="48">
        <f>IFERROR(VLOOKUP($A210&amp;$B210,'PNC Exon. &amp; no Exon.'!$A:$AJ,3,0),0)</f>
        <v>84234128.63000001</v>
      </c>
      <c r="H210" s="48">
        <f>IFERROR(VLOOKUP($A210&amp;$B210,'PNC Exon. &amp; no Exon.'!$A:$AJ,4,0),0)</f>
        <v>1004170.22</v>
      </c>
      <c r="I210" s="73">
        <f t="shared" si="41"/>
        <v>12</v>
      </c>
      <c r="J210" s="59">
        <f t="shared" si="42"/>
        <v>85238298.850000009</v>
      </c>
      <c r="K210" s="48">
        <f t="shared" si="43"/>
        <v>17912359.61999999</v>
      </c>
      <c r="L210" s="155">
        <f t="shared" si="44"/>
        <v>26.605435920927121</v>
      </c>
      <c r="M210" s="155">
        <f t="shared" si="45"/>
        <v>1.0276104512208939</v>
      </c>
      <c r="N210" s="155">
        <f t="shared" si="46"/>
        <v>1.0989722841133984</v>
      </c>
    </row>
    <row r="211" spans="1:14" ht="15.95" customHeight="1" x14ac:dyDescent="0.4">
      <c r="A211" s="126" t="s">
        <v>3</v>
      </c>
      <c r="B211" s="51" t="s">
        <v>118</v>
      </c>
      <c r="C211" s="48">
        <f>IFERROR(IF($J211&gt;0,VLOOKUP($A211&amp;$B211,'PNC AA'!$A:$E,4,0),""),"")</f>
        <v>55458362.399999999</v>
      </c>
      <c r="D211" s="48">
        <f>IFERROR(IF($J211&gt;0,VLOOKUP($A211&amp;$B211,'PNC AA'!$A:$E,5,0),""),"")</f>
        <v>171190.91</v>
      </c>
      <c r="E211" s="71">
        <f t="shared" si="39"/>
        <v>14</v>
      </c>
      <c r="F211" s="59">
        <f t="shared" si="40"/>
        <v>55629553.309999995</v>
      </c>
      <c r="G211" s="48">
        <f>IFERROR(VLOOKUP($A211&amp;$B211,'PNC Exon. &amp; no Exon.'!$A:$AJ,3,0),0)</f>
        <v>55665114.390000008</v>
      </c>
      <c r="H211" s="48">
        <f>IFERROR(VLOOKUP($A211&amp;$B211,'PNC Exon. &amp; no Exon.'!$A:$AJ,4,0),0)</f>
        <v>344864.58</v>
      </c>
      <c r="I211" s="71">
        <f t="shared" si="41"/>
        <v>13</v>
      </c>
      <c r="J211" s="59">
        <f t="shared" si="42"/>
        <v>56009978.970000006</v>
      </c>
      <c r="K211" s="48">
        <f t="shared" si="43"/>
        <v>380425.66000001132</v>
      </c>
      <c r="L211" s="155">
        <f t="shared" si="44"/>
        <v>0.68385532035474006</v>
      </c>
      <c r="M211" s="155">
        <f t="shared" si="45"/>
        <v>0.84908596941835557</v>
      </c>
      <c r="N211" s="155">
        <f t="shared" si="46"/>
        <v>0.72213330571184098</v>
      </c>
    </row>
    <row r="212" spans="1:14" ht="15.95" customHeight="1" x14ac:dyDescent="0.4">
      <c r="A212" s="126" t="s">
        <v>3</v>
      </c>
      <c r="B212" s="50" t="s">
        <v>119</v>
      </c>
      <c r="C212" s="48">
        <f>IFERROR(IF($J212&gt;0,VLOOKUP($A212&amp;$B212,'PNC AA'!$A:$E,4,0),""),"")</f>
        <v>47459723.879999995</v>
      </c>
      <c r="D212" s="48">
        <f>IFERROR(IF($J212&gt;0,VLOOKUP($A212&amp;$B212,'PNC AA'!$A:$E,5,0),""),"")</f>
        <v>0</v>
      </c>
      <c r="E212" s="73">
        <f t="shared" si="39"/>
        <v>17</v>
      </c>
      <c r="F212" s="59">
        <f t="shared" si="40"/>
        <v>47459723.879999995</v>
      </c>
      <c r="G212" s="48">
        <f>IFERROR(VLOOKUP($A212&amp;$B212,'PNC Exon. &amp; no Exon.'!$A:$AJ,3,0),0)</f>
        <v>54161029.099999994</v>
      </c>
      <c r="H212" s="48">
        <f>IFERROR(VLOOKUP($A212&amp;$B212,'PNC Exon. &amp; no Exon.'!$A:$AJ,4,0),0)</f>
        <v>0</v>
      </c>
      <c r="I212" s="73">
        <f t="shared" si="41"/>
        <v>14</v>
      </c>
      <c r="J212" s="59">
        <f t="shared" si="42"/>
        <v>54161029.099999994</v>
      </c>
      <c r="K212" s="48">
        <f t="shared" si="43"/>
        <v>6701305.2199999988</v>
      </c>
      <c r="L212" s="155">
        <f t="shared" si="44"/>
        <v>14.119983582171653</v>
      </c>
      <c r="M212" s="155">
        <f t="shared" si="45"/>
        <v>0.72438808621052508</v>
      </c>
      <c r="N212" s="155">
        <f t="shared" si="46"/>
        <v>0.69829490572897823</v>
      </c>
    </row>
    <row r="213" spans="1:14" ht="15.95" customHeight="1" x14ac:dyDescent="0.4">
      <c r="A213" s="126" t="s">
        <v>3</v>
      </c>
      <c r="B213" s="51" t="s">
        <v>80</v>
      </c>
      <c r="C213" s="48">
        <f>IFERROR(IF($J213&gt;0,VLOOKUP($A213&amp;$B213,'PNC AA'!$A:$E,4,0),""),"")</f>
        <v>36882197.829999998</v>
      </c>
      <c r="D213" s="48">
        <f>IFERROR(IF($J213&gt;0,VLOOKUP($A213&amp;$B213,'PNC AA'!$A:$E,5,0),""),"")</f>
        <v>0</v>
      </c>
      <c r="E213" s="73">
        <f t="shared" si="39"/>
        <v>18</v>
      </c>
      <c r="F213" s="59">
        <f t="shared" si="40"/>
        <v>36882197.829999998</v>
      </c>
      <c r="G213" s="48">
        <f>IFERROR(VLOOKUP($A213&amp;$B213,'PNC Exon. &amp; no Exon.'!$A:$AJ,3,0),0)</f>
        <v>51673802.210000001</v>
      </c>
      <c r="H213" s="48">
        <f>IFERROR(VLOOKUP($A213&amp;$B213,'PNC Exon. &amp; no Exon.'!$A:$AJ,4,0),0)</f>
        <v>0</v>
      </c>
      <c r="I213" s="73">
        <f t="shared" si="41"/>
        <v>15</v>
      </c>
      <c r="J213" s="59">
        <f t="shared" si="42"/>
        <v>51673802.210000001</v>
      </c>
      <c r="K213" s="48">
        <f t="shared" si="43"/>
        <v>14791604.380000003</v>
      </c>
      <c r="L213" s="155">
        <f t="shared" si="44"/>
        <v>40.104997126739839</v>
      </c>
      <c r="M213" s="155">
        <f t="shared" si="45"/>
        <v>0.56294100591197294</v>
      </c>
      <c r="N213" s="155">
        <f t="shared" si="46"/>
        <v>0.66622723833897435</v>
      </c>
    </row>
    <row r="214" spans="1:14" ht="15.95" customHeight="1" x14ac:dyDescent="0.4">
      <c r="A214" s="126" t="s">
        <v>3</v>
      </c>
      <c r="B214" s="51" t="s">
        <v>120</v>
      </c>
      <c r="C214" s="48">
        <f>IFERROR(IF($J214&gt;0,VLOOKUP($A214&amp;$B214,'PNC AA'!$A:$E,4,0),""),"")</f>
        <v>35298611.609999999</v>
      </c>
      <c r="D214" s="48">
        <f>IFERROR(IF($J214&gt;0,VLOOKUP($A214&amp;$B214,'PNC AA'!$A:$E,5,0),""),"")</f>
        <v>34703.410000000003</v>
      </c>
      <c r="E214" s="73">
        <f t="shared" si="39"/>
        <v>19</v>
      </c>
      <c r="F214" s="59">
        <f t="shared" si="40"/>
        <v>35333315.019999996</v>
      </c>
      <c r="G214" s="48">
        <f>IFERROR(VLOOKUP($A214&amp;$B214,'PNC Exon. &amp; no Exon.'!$A:$AJ,3,0),0)</f>
        <v>49217840.280000001</v>
      </c>
      <c r="H214" s="48">
        <f>IFERROR(VLOOKUP($A214&amp;$B214,'PNC Exon. &amp; no Exon.'!$A:$AJ,4,0),0)</f>
        <v>0</v>
      </c>
      <c r="I214" s="73">
        <f t="shared" si="41"/>
        <v>17</v>
      </c>
      <c r="J214" s="59">
        <f t="shared" si="42"/>
        <v>49217840.280000001</v>
      </c>
      <c r="K214" s="48">
        <f t="shared" si="43"/>
        <v>13884525.260000005</v>
      </c>
      <c r="L214" s="155">
        <f t="shared" si="44"/>
        <v>39.295846574658611</v>
      </c>
      <c r="M214" s="155">
        <f t="shared" si="45"/>
        <v>0.53930007076162956</v>
      </c>
      <c r="N214" s="155">
        <f t="shared" si="46"/>
        <v>0.63456266820651153</v>
      </c>
    </row>
    <row r="215" spans="1:14" ht="15.95" customHeight="1" x14ac:dyDescent="0.4">
      <c r="A215" s="126" t="s">
        <v>3</v>
      </c>
      <c r="B215" s="51" t="s">
        <v>116</v>
      </c>
      <c r="C215" s="48">
        <f>IFERROR(IF($J215&gt;0,VLOOKUP($A215&amp;$B215,'PNC AA'!$A:$E,4,0),""),"")</f>
        <v>53485970.650000006</v>
      </c>
      <c r="D215" s="48">
        <f>IFERROR(IF($J215&gt;0,VLOOKUP($A215&amp;$B215,'PNC AA'!$A:$E,5,0),""),"")</f>
        <v>0</v>
      </c>
      <c r="E215" s="71">
        <f t="shared" si="39"/>
        <v>15</v>
      </c>
      <c r="F215" s="59">
        <f t="shared" si="40"/>
        <v>53485970.650000006</v>
      </c>
      <c r="G215" s="48">
        <f>IFERROR(VLOOKUP($A215&amp;$B215,'PNC Exon. &amp; no Exon.'!$A:$AJ,3,0),0)</f>
        <v>50494404.990000002</v>
      </c>
      <c r="H215" s="48">
        <f>IFERROR(VLOOKUP($A215&amp;$B215,'PNC Exon. &amp; no Exon.'!$A:$AJ,4,0),0)</f>
        <v>0</v>
      </c>
      <c r="I215" s="71">
        <f t="shared" si="41"/>
        <v>16</v>
      </c>
      <c r="J215" s="59">
        <f t="shared" si="42"/>
        <v>50494404.990000002</v>
      </c>
      <c r="K215" s="48">
        <f t="shared" si="43"/>
        <v>-2991565.6600000039</v>
      </c>
      <c r="L215" s="155">
        <f t="shared" si="44"/>
        <v>-5.5931782178473073</v>
      </c>
      <c r="M215" s="155">
        <f t="shared" si="45"/>
        <v>0.81636800113355035</v>
      </c>
      <c r="N215" s="155">
        <f t="shared" si="46"/>
        <v>0.65102134058846584</v>
      </c>
    </row>
    <row r="216" spans="1:14" ht="15.95" customHeight="1" x14ac:dyDescent="0.4">
      <c r="A216" s="126" t="s">
        <v>3</v>
      </c>
      <c r="B216" s="51" t="s">
        <v>121</v>
      </c>
      <c r="C216" s="48">
        <f>IFERROR(IF($J216&gt;0,VLOOKUP($A216&amp;$B216,'PNC AA'!$A:$E,4,0),""),"")</f>
        <v>17969604.119999997</v>
      </c>
      <c r="D216" s="48">
        <f>IFERROR(IF($J216&gt;0,VLOOKUP($A216&amp;$B216,'PNC AA'!$A:$E,5,0),""),"")</f>
        <v>12040002.949999999</v>
      </c>
      <c r="E216" s="71">
        <f t="shared" si="39"/>
        <v>21</v>
      </c>
      <c r="F216" s="59">
        <f t="shared" si="40"/>
        <v>30009607.069999997</v>
      </c>
      <c r="G216" s="48">
        <f>IFERROR(VLOOKUP($A216&amp;$B216,'PNC Exon. &amp; no Exon.'!$A:$AJ,3,0),0)</f>
        <v>25238177.719999999</v>
      </c>
      <c r="H216" s="48">
        <f>IFERROR(VLOOKUP($A216&amp;$B216,'PNC Exon. &amp; no Exon.'!$A:$AJ,4,0),0)</f>
        <v>21767444.18</v>
      </c>
      <c r="I216" s="71">
        <f t="shared" si="41"/>
        <v>18</v>
      </c>
      <c r="J216" s="59">
        <f t="shared" si="42"/>
        <v>47005621.899999999</v>
      </c>
      <c r="K216" s="48">
        <f t="shared" si="43"/>
        <v>16996014.830000002</v>
      </c>
      <c r="L216" s="155">
        <f t="shared" si="44"/>
        <v>56.635246140861931</v>
      </c>
      <c r="M216" s="155">
        <f t="shared" si="45"/>
        <v>0.45804315862292666</v>
      </c>
      <c r="N216" s="155">
        <f t="shared" si="46"/>
        <v>0.60604066907200804</v>
      </c>
    </row>
    <row r="217" spans="1:14" ht="15.95" customHeight="1" x14ac:dyDescent="0.4">
      <c r="A217" s="126" t="s">
        <v>3</v>
      </c>
      <c r="B217" s="51" t="s">
        <v>78</v>
      </c>
      <c r="C217" s="48">
        <f>IFERROR(IF($J217&gt;0,VLOOKUP($A217&amp;$B217,'PNC AA'!$A:$E,4,0),""),"")</f>
        <v>70530588.859999999</v>
      </c>
      <c r="D217" s="48">
        <f>IFERROR(IF($J217&gt;0,VLOOKUP($A217&amp;$B217,'PNC AA'!$A:$E,5,0),""),"")</f>
        <v>0</v>
      </c>
      <c r="E217" s="71">
        <f t="shared" si="39"/>
        <v>12</v>
      </c>
      <c r="F217" s="59">
        <f t="shared" si="40"/>
        <v>70530588.859999999</v>
      </c>
      <c r="G217" s="48">
        <f>IFERROR(VLOOKUP($A217&amp;$B217,'PNC Exon. &amp; no Exon.'!$A:$AJ,3,0),0)</f>
        <v>42549820.950000003</v>
      </c>
      <c r="H217" s="48">
        <f>IFERROR(VLOOKUP($A217&amp;$B217,'PNC Exon. &amp; no Exon.'!$A:$AJ,4,0),0)</f>
        <v>0</v>
      </c>
      <c r="I217" s="71">
        <f t="shared" si="41"/>
        <v>19</v>
      </c>
      <c r="J217" s="59">
        <f t="shared" si="42"/>
        <v>42549820.950000003</v>
      </c>
      <c r="K217" s="48">
        <f t="shared" si="43"/>
        <v>-27980767.909999996</v>
      </c>
      <c r="L217" s="155">
        <f t="shared" si="44"/>
        <v>-39.671819507335385</v>
      </c>
      <c r="M217" s="155">
        <f t="shared" si="45"/>
        <v>1.0765237154092939</v>
      </c>
      <c r="N217" s="155">
        <f t="shared" si="46"/>
        <v>0.54859229417901079</v>
      </c>
    </row>
    <row r="218" spans="1:14" ht="15.95" customHeight="1" x14ac:dyDescent="0.4">
      <c r="A218" s="126" t="s">
        <v>3</v>
      </c>
      <c r="B218" s="51" t="s">
        <v>122</v>
      </c>
      <c r="C218" s="48">
        <f>IFERROR(IF($J218&gt;0,VLOOKUP($A218&amp;$B218,'PNC AA'!$A:$E,4,0),""),"")</f>
        <v>34862583.889999993</v>
      </c>
      <c r="D218" s="48">
        <f>IFERROR(IF($J218&gt;0,VLOOKUP($A218&amp;$B218,'PNC AA'!$A:$E,5,0),""),"")</f>
        <v>0</v>
      </c>
      <c r="E218" s="73">
        <f t="shared" si="39"/>
        <v>20</v>
      </c>
      <c r="F218" s="59">
        <f t="shared" si="40"/>
        <v>34862583.889999993</v>
      </c>
      <c r="G218" s="48">
        <f>IFERROR(VLOOKUP($A218&amp;$B218,'PNC Exon. &amp; no Exon.'!$A:$AJ,3,0),0)</f>
        <v>41956612.579999998</v>
      </c>
      <c r="H218" s="48">
        <f>IFERROR(VLOOKUP($A218&amp;$B218,'PNC Exon. &amp; no Exon.'!$A:$AJ,4,0),0)</f>
        <v>0</v>
      </c>
      <c r="I218" s="73">
        <f t="shared" si="41"/>
        <v>20</v>
      </c>
      <c r="J218" s="59">
        <f t="shared" si="42"/>
        <v>41956612.579999998</v>
      </c>
      <c r="K218" s="48">
        <f t="shared" si="43"/>
        <v>7094028.6900000051</v>
      </c>
      <c r="L218" s="155">
        <f t="shared" si="44"/>
        <v>20.348545341284531</v>
      </c>
      <c r="M218" s="155">
        <f t="shared" si="45"/>
        <v>0.53211519915886585</v>
      </c>
      <c r="N218" s="155">
        <f t="shared" si="46"/>
        <v>0.54094409417819511</v>
      </c>
    </row>
    <row r="219" spans="1:14" ht="15.95" customHeight="1" x14ac:dyDescent="0.4">
      <c r="A219" s="126" t="s">
        <v>3</v>
      </c>
      <c r="B219" s="50" t="s">
        <v>123</v>
      </c>
      <c r="C219" s="48">
        <f>IFERROR(IF($J219&gt;0,VLOOKUP($A219&amp;$B219,'PNC AA'!$A:$E,4,0),""),"")</f>
        <v>0</v>
      </c>
      <c r="D219" s="48">
        <f>IFERROR(IF($J219&gt;0,VLOOKUP($A219&amp;$B219,'PNC AA'!$A:$E,5,0),""),"")</f>
        <v>26449312.670000002</v>
      </c>
      <c r="E219" s="71">
        <f t="shared" si="39"/>
        <v>22</v>
      </c>
      <c r="F219" s="59">
        <f t="shared" si="40"/>
        <v>26449312.670000002</v>
      </c>
      <c r="G219" s="48">
        <f>IFERROR(VLOOKUP($A219&amp;$B219,'PNC Exon. &amp; no Exon.'!$A:$AJ,3,0),0)</f>
        <v>0</v>
      </c>
      <c r="H219" s="48">
        <f>IFERROR(VLOOKUP($A219&amp;$B219,'PNC Exon. &amp; no Exon.'!$A:$AJ,4,0),0)</f>
        <v>32437537.59</v>
      </c>
      <c r="I219" s="71">
        <f t="shared" si="41"/>
        <v>21</v>
      </c>
      <c r="J219" s="59">
        <f t="shared" si="42"/>
        <v>32437537.59</v>
      </c>
      <c r="K219" s="48">
        <f t="shared" si="43"/>
        <v>5988224.9199999981</v>
      </c>
      <c r="L219" s="155">
        <f t="shared" si="44"/>
        <v>22.640380091207859</v>
      </c>
      <c r="M219" s="155">
        <f t="shared" si="45"/>
        <v>0.40370161097121615</v>
      </c>
      <c r="N219" s="155">
        <f t="shared" si="46"/>
        <v>0.41821523021041052</v>
      </c>
    </row>
    <row r="220" spans="1:14" ht="15.95" customHeight="1" x14ac:dyDescent="0.4">
      <c r="A220" s="126" t="s">
        <v>3</v>
      </c>
      <c r="B220" s="51" t="s">
        <v>87</v>
      </c>
      <c r="C220" s="48">
        <f>IFERROR(IF($J220&gt;0,VLOOKUP($A220&amp;$B220,'PNC AA'!$A:$E,4,0),""),"")</f>
        <v>1107902.6100000001</v>
      </c>
      <c r="D220" s="48">
        <f>IFERROR(IF($J220&gt;0,VLOOKUP($A220&amp;$B220,'PNC AA'!$A:$E,5,0),""),"")</f>
        <v>22044186.079999998</v>
      </c>
      <c r="E220" s="71">
        <f t="shared" si="39"/>
        <v>24</v>
      </c>
      <c r="F220" s="59">
        <f t="shared" si="40"/>
        <v>23152088.689999998</v>
      </c>
      <c r="G220" s="48">
        <f>IFERROR(VLOOKUP($A220&amp;$B220,'PNC Exon. &amp; no Exon.'!$A:$AJ,3,0),0)</f>
        <v>256890.84</v>
      </c>
      <c r="H220" s="48">
        <f>IFERROR(VLOOKUP($A220&amp;$B220,'PNC Exon. &amp; no Exon.'!$A:$AJ,4,0),0)</f>
        <v>28806961.370000001</v>
      </c>
      <c r="I220" s="71">
        <f t="shared" si="41"/>
        <v>22</v>
      </c>
      <c r="J220" s="59">
        <f t="shared" si="42"/>
        <v>29063852.210000001</v>
      </c>
      <c r="K220" s="48">
        <f t="shared" si="43"/>
        <v>5911763.5200000033</v>
      </c>
      <c r="L220" s="155">
        <f t="shared" si="44"/>
        <v>25.534471637340655</v>
      </c>
      <c r="M220" s="155">
        <f t="shared" si="45"/>
        <v>0.35337536434747252</v>
      </c>
      <c r="N220" s="155">
        <f t="shared" si="46"/>
        <v>0.37471850657843037</v>
      </c>
    </row>
    <row r="221" spans="1:14" ht="15.95" customHeight="1" x14ac:dyDescent="0.4">
      <c r="A221" s="126" t="s">
        <v>3</v>
      </c>
      <c r="B221" s="51" t="s">
        <v>124</v>
      </c>
      <c r="C221" s="48">
        <f>IFERROR(IF($J221&gt;0,VLOOKUP($A221&amp;$B221,'PNC AA'!$A:$E,4,0),""),"")</f>
        <v>25749966.919999998</v>
      </c>
      <c r="D221" s="48">
        <f>IFERROR(IF($J221&gt;0,VLOOKUP($A221&amp;$B221,'PNC AA'!$A:$E,5,0),""),"")</f>
        <v>516486.75</v>
      </c>
      <c r="E221" s="71">
        <f t="shared" si="39"/>
        <v>23</v>
      </c>
      <c r="F221" s="59">
        <f t="shared" si="40"/>
        <v>26266453.669999998</v>
      </c>
      <c r="G221" s="48">
        <f>IFERROR(VLOOKUP($A221&amp;$B221,'PNC Exon. &amp; no Exon.'!$A:$AJ,3,0),0)</f>
        <v>25981335.439999998</v>
      </c>
      <c r="H221" s="48">
        <f>IFERROR(VLOOKUP($A221&amp;$B221,'PNC Exon. &amp; no Exon.'!$A:$AJ,4,0),0)</f>
        <v>494289</v>
      </c>
      <c r="I221" s="71">
        <f t="shared" si="41"/>
        <v>23</v>
      </c>
      <c r="J221" s="59">
        <f t="shared" si="42"/>
        <v>26475624.439999998</v>
      </c>
      <c r="K221" s="48">
        <f t="shared" si="43"/>
        <v>209170.76999999955</v>
      </c>
      <c r="L221" s="155">
        <f t="shared" si="44"/>
        <v>0.796341876326084</v>
      </c>
      <c r="M221" s="155">
        <f t="shared" si="45"/>
        <v>0.4009105942895495</v>
      </c>
      <c r="N221" s="155">
        <f t="shared" si="46"/>
        <v>0.34134864088920414</v>
      </c>
    </row>
    <row r="222" spans="1:14" ht="15.95" customHeight="1" x14ac:dyDescent="0.4">
      <c r="A222" s="126" t="s">
        <v>3</v>
      </c>
      <c r="B222" s="51" t="s">
        <v>117</v>
      </c>
      <c r="C222" s="48">
        <f>IFERROR(IF($J222&gt;0,VLOOKUP($A222&amp;$B222,'PNC AA'!$A:$E,4,0),""),"")</f>
        <v>2278824.79</v>
      </c>
      <c r="D222" s="48">
        <f>IFERROR(IF($J222&gt;0,VLOOKUP($A222&amp;$B222,'PNC AA'!$A:$E,5,0),""),"")</f>
        <v>51122993.240000002</v>
      </c>
      <c r="E222" s="73">
        <f t="shared" si="39"/>
        <v>16</v>
      </c>
      <c r="F222" s="59">
        <f t="shared" si="40"/>
        <v>53401818.030000001</v>
      </c>
      <c r="G222" s="48">
        <f>IFERROR(VLOOKUP($A222&amp;$B222,'PNC Exon. &amp; no Exon.'!$A:$AJ,3,0),0)</f>
        <v>2106642.73</v>
      </c>
      <c r="H222" s="48">
        <f>IFERROR(VLOOKUP($A222&amp;$B222,'PNC Exon. &amp; no Exon.'!$A:$AJ,4,0),0)</f>
        <v>22444431.260000002</v>
      </c>
      <c r="I222" s="73">
        <f t="shared" si="41"/>
        <v>24</v>
      </c>
      <c r="J222" s="59">
        <f t="shared" si="42"/>
        <v>24551073.990000002</v>
      </c>
      <c r="K222" s="48">
        <f t="shared" si="43"/>
        <v>-28850744.039999999</v>
      </c>
      <c r="L222" s="155">
        <f t="shared" si="44"/>
        <v>-54.025771227099916</v>
      </c>
      <c r="M222" s="155">
        <f t="shared" si="45"/>
        <v>0.81508356139459304</v>
      </c>
      <c r="N222" s="155">
        <f t="shared" si="46"/>
        <v>0.31653552715438016</v>
      </c>
    </row>
    <row r="223" spans="1:14" ht="15.95" customHeight="1" x14ac:dyDescent="0.4">
      <c r="A223" s="126" t="s">
        <v>3</v>
      </c>
      <c r="B223" s="51" t="s">
        <v>109</v>
      </c>
      <c r="C223" s="48">
        <f>IFERROR(IF($J223&gt;0,VLOOKUP($A223&amp;$B223,'PNC AA'!$A:$E,4,0),""),"")</f>
        <v>6496687.4699999997</v>
      </c>
      <c r="D223" s="48">
        <f>IFERROR(IF($J223&gt;0,VLOOKUP($A223&amp;$B223,'PNC AA'!$A:$E,5,0),""),"")</f>
        <v>0</v>
      </c>
      <c r="E223" s="73">
        <f t="shared" si="39"/>
        <v>28</v>
      </c>
      <c r="F223" s="59">
        <f t="shared" si="40"/>
        <v>6496687.4699999997</v>
      </c>
      <c r="G223" s="48">
        <f>IFERROR(VLOOKUP($A223&amp;$B223,'PNC Exon. &amp; no Exon.'!$A:$AJ,3,0),0)</f>
        <v>18168423.399999999</v>
      </c>
      <c r="H223" s="48">
        <f>IFERROR(VLOOKUP($A223&amp;$B223,'PNC Exon. &amp; no Exon.'!$A:$AJ,4,0),0)</f>
        <v>5000000</v>
      </c>
      <c r="I223" s="73">
        <f t="shared" si="41"/>
        <v>25</v>
      </c>
      <c r="J223" s="59">
        <f t="shared" si="42"/>
        <v>23168423.399999999</v>
      </c>
      <c r="K223" s="48">
        <f t="shared" si="43"/>
        <v>16671735.93</v>
      </c>
      <c r="L223" s="155">
        <f t="shared" si="44"/>
        <v>256.61902326355863</v>
      </c>
      <c r="M223" s="155">
        <f t="shared" si="45"/>
        <v>9.9160353629541564E-2</v>
      </c>
      <c r="N223" s="155">
        <f t="shared" si="46"/>
        <v>0.29870909587262728</v>
      </c>
    </row>
    <row r="224" spans="1:14" ht="15.95" customHeight="1" x14ac:dyDescent="0.4">
      <c r="A224" s="126" t="s">
        <v>3</v>
      </c>
      <c r="B224" s="51" t="s">
        <v>126</v>
      </c>
      <c r="C224" s="48">
        <f>IFERROR(IF($J224&gt;0,VLOOKUP($A224&amp;$B224,'PNC AA'!$A:$E,4,0),""),"")</f>
        <v>14963128.460000001</v>
      </c>
      <c r="D224" s="48">
        <f>IFERROR(IF($J224&gt;0,VLOOKUP($A224&amp;$B224,'PNC AA'!$A:$E,5,0),""),"")</f>
        <v>0</v>
      </c>
      <c r="E224" s="73">
        <f t="shared" si="39"/>
        <v>26</v>
      </c>
      <c r="F224" s="59">
        <f t="shared" si="40"/>
        <v>14963128.460000001</v>
      </c>
      <c r="G224" s="48">
        <f>IFERROR(VLOOKUP($A224&amp;$B224,'PNC Exon. &amp; no Exon.'!$A:$AJ,3,0),0)</f>
        <v>20469919.890000001</v>
      </c>
      <c r="H224" s="48">
        <f>IFERROR(VLOOKUP($A224&amp;$B224,'PNC Exon. &amp; no Exon.'!$A:$AJ,4,0),0)</f>
        <v>613118.49999999988</v>
      </c>
      <c r="I224" s="73">
        <f t="shared" si="41"/>
        <v>26</v>
      </c>
      <c r="J224" s="59">
        <f t="shared" si="42"/>
        <v>21083038.390000001</v>
      </c>
      <c r="K224" s="48">
        <f t="shared" si="43"/>
        <v>6119909.9299999997</v>
      </c>
      <c r="L224" s="155">
        <f t="shared" si="44"/>
        <v>40.899935774527194</v>
      </c>
      <c r="M224" s="155">
        <f t="shared" si="45"/>
        <v>0.22838548357904273</v>
      </c>
      <c r="N224" s="155">
        <f t="shared" si="46"/>
        <v>0.27182235178440289</v>
      </c>
    </row>
    <row r="225" spans="1:14" ht="15.95" customHeight="1" x14ac:dyDescent="0.4">
      <c r="A225" s="126" t="s">
        <v>3</v>
      </c>
      <c r="B225" s="51" t="s">
        <v>125</v>
      </c>
      <c r="C225" s="48">
        <f>IFERROR(IF($J225&gt;0,VLOOKUP($A225&amp;$B225,'PNC AA'!$A:$E,4,0),""),"")</f>
        <v>17979198.420000002</v>
      </c>
      <c r="D225" s="48">
        <f>IFERROR(IF($J225&gt;0,VLOOKUP($A225&amp;$B225,'PNC AA'!$A:$E,5,0),""),"")</f>
        <v>412226.38</v>
      </c>
      <c r="E225" s="73">
        <f t="shared" si="39"/>
        <v>25</v>
      </c>
      <c r="F225" s="59">
        <f t="shared" si="40"/>
        <v>18391424.800000001</v>
      </c>
      <c r="G225" s="48">
        <f>IFERROR(VLOOKUP($A225&amp;$B225,'PNC Exon. &amp; no Exon.'!$A:$AJ,3,0),0)</f>
        <v>20735747.879999999</v>
      </c>
      <c r="H225" s="48">
        <f>IFERROR(VLOOKUP($A225&amp;$B225,'PNC Exon. &amp; no Exon.'!$A:$AJ,4,0),0)</f>
        <v>53950.87</v>
      </c>
      <c r="I225" s="73">
        <f t="shared" si="41"/>
        <v>27</v>
      </c>
      <c r="J225" s="59">
        <f t="shared" si="42"/>
        <v>20789698.75</v>
      </c>
      <c r="K225" s="48">
        <f t="shared" si="43"/>
        <v>2398273.9499999993</v>
      </c>
      <c r="L225" s="155">
        <f t="shared" si="44"/>
        <v>13.040174842788685</v>
      </c>
      <c r="M225" s="155">
        <f t="shared" si="45"/>
        <v>0.28071231613656811</v>
      </c>
      <c r="N225" s="155">
        <f t="shared" si="46"/>
        <v>0.26804034136724164</v>
      </c>
    </row>
    <row r="226" spans="1:14" ht="15.95" customHeight="1" x14ac:dyDescent="0.4">
      <c r="A226" s="126" t="s">
        <v>3</v>
      </c>
      <c r="B226" s="51" t="s">
        <v>127</v>
      </c>
      <c r="C226" s="48">
        <f>IFERROR(IF($J226&gt;0,VLOOKUP($A226&amp;$B226,'PNC AA'!$A:$E,4,0),""),"")</f>
        <v>9445456.5999999996</v>
      </c>
      <c r="D226" s="48">
        <f>IFERROR(IF($J226&gt;0,VLOOKUP($A226&amp;$B226,'PNC AA'!$A:$E,5,0),""),"")</f>
        <v>0</v>
      </c>
      <c r="E226" s="73">
        <f t="shared" si="39"/>
        <v>27</v>
      </c>
      <c r="F226" s="59">
        <f t="shared" si="40"/>
        <v>9445456.5999999996</v>
      </c>
      <c r="G226" s="48">
        <f>IFERROR(VLOOKUP($A226&amp;$B226,'PNC Exon. &amp; no Exon.'!$A:$AJ,3,0),0)</f>
        <v>8230957.5100000007</v>
      </c>
      <c r="H226" s="48">
        <f>IFERROR(VLOOKUP($A226&amp;$B226,'PNC Exon. &amp; no Exon.'!$A:$AJ,4,0),0)</f>
        <v>0</v>
      </c>
      <c r="I226" s="73">
        <f t="shared" si="41"/>
        <v>28</v>
      </c>
      <c r="J226" s="59">
        <f t="shared" si="42"/>
        <v>8230957.5100000007</v>
      </c>
      <c r="K226" s="48">
        <f t="shared" si="43"/>
        <v>-1214499.0899999989</v>
      </c>
      <c r="L226" s="155">
        <f t="shared" si="44"/>
        <v>-12.858024142527944</v>
      </c>
      <c r="M226" s="155">
        <f t="shared" si="45"/>
        <v>0.14416805810246053</v>
      </c>
      <c r="N226" s="155">
        <f t="shared" si="46"/>
        <v>0.10612124241384988</v>
      </c>
    </row>
    <row r="227" spans="1:14" ht="15.95" customHeight="1" x14ac:dyDescent="0.4">
      <c r="A227" s="126" t="s">
        <v>3</v>
      </c>
      <c r="B227" s="51" t="s">
        <v>79</v>
      </c>
      <c r="C227" s="48">
        <f>IFERROR(IF($J227&gt;0,VLOOKUP($A227&amp;$B227,'PNC AA'!$A:$E,4,0),""),"")</f>
        <v>4540313.8600000003</v>
      </c>
      <c r="D227" s="48">
        <f>IFERROR(IF($J227&gt;0,VLOOKUP($A227&amp;$B227,'PNC AA'!$A:$E,5,0),""),"")</f>
        <v>0</v>
      </c>
      <c r="E227" s="73">
        <f t="shared" si="39"/>
        <v>29</v>
      </c>
      <c r="F227" s="59">
        <f t="shared" si="40"/>
        <v>4540313.8600000003</v>
      </c>
      <c r="G227" s="48">
        <f>IFERROR(VLOOKUP($A227&amp;$B227,'PNC Exon. &amp; no Exon.'!$A:$AJ,3,0),0)</f>
        <v>4012361.55</v>
      </c>
      <c r="H227" s="48">
        <f>IFERROR(VLOOKUP($A227&amp;$B227,'PNC Exon. &amp; no Exon.'!$A:$AJ,4,0),0)</f>
        <v>0</v>
      </c>
      <c r="I227" s="73">
        <f t="shared" si="41"/>
        <v>29</v>
      </c>
      <c r="J227" s="59">
        <f t="shared" si="42"/>
        <v>4012361.55</v>
      </c>
      <c r="K227" s="48">
        <f t="shared" si="43"/>
        <v>-527952.31000000052</v>
      </c>
      <c r="L227" s="155">
        <f t="shared" si="44"/>
        <v>-11.628101630841893</v>
      </c>
      <c r="M227" s="155">
        <f t="shared" si="45"/>
        <v>6.9299797785518064E-2</v>
      </c>
      <c r="N227" s="155">
        <f t="shared" si="46"/>
        <v>5.1731137256175716E-2</v>
      </c>
    </row>
    <row r="228" spans="1:14" ht="15.95" customHeight="1" x14ac:dyDescent="0.4">
      <c r="A228" s="126" t="s">
        <v>3</v>
      </c>
      <c r="B228" s="51" t="s">
        <v>128</v>
      </c>
      <c r="C228" s="48">
        <f>IFERROR(IF($J228&gt;0,VLOOKUP($A228&amp;$B228,'PNC AA'!$A:$E,4,0),""),"")</f>
        <v>39262.58</v>
      </c>
      <c r="D228" s="48">
        <f>IFERROR(IF($J228&gt;0,VLOOKUP($A228&amp;$B228,'PNC AA'!$A:$E,5,0),""),"")</f>
        <v>1110819.01</v>
      </c>
      <c r="E228" s="71">
        <f t="shared" si="39"/>
        <v>30</v>
      </c>
      <c r="F228" s="59">
        <f t="shared" si="40"/>
        <v>1150081.5900000001</v>
      </c>
      <c r="G228" s="48">
        <f>IFERROR(VLOOKUP($A228&amp;$B228,'PNC Exon. &amp; no Exon.'!$A:$AJ,3,0),0)</f>
        <v>122053.86000000002</v>
      </c>
      <c r="H228" s="48">
        <f>IFERROR(VLOOKUP($A228&amp;$B228,'PNC Exon. &amp; no Exon.'!$A:$AJ,4,0),0)</f>
        <v>3709663.28</v>
      </c>
      <c r="I228" s="71">
        <f t="shared" si="41"/>
        <v>30</v>
      </c>
      <c r="J228" s="59">
        <f t="shared" si="42"/>
        <v>3831717.1399999997</v>
      </c>
      <c r="K228" s="48">
        <f t="shared" si="43"/>
        <v>2681635.5499999998</v>
      </c>
      <c r="L228" s="155">
        <f t="shared" si="44"/>
        <v>233.16915715518925</v>
      </c>
      <c r="M228" s="155">
        <f t="shared" si="45"/>
        <v>1.7553945405846257E-2</v>
      </c>
      <c r="N228" s="155">
        <f t="shared" si="46"/>
        <v>4.9402099692681258E-2</v>
      </c>
    </row>
    <row r="229" spans="1:14" ht="15.95" customHeight="1" x14ac:dyDescent="0.4">
      <c r="A229" s="126" t="s">
        <v>3</v>
      </c>
      <c r="B229" s="51" t="s">
        <v>129</v>
      </c>
      <c r="C229" s="48">
        <f>IFERROR(IF($J229&gt;0,VLOOKUP($A229&amp;$B229,'PNC AA'!$A:$E,4,0),""),"")</f>
        <v>225606.78999999998</v>
      </c>
      <c r="D229" s="48">
        <f>IFERROR(IF($J229&gt;0,VLOOKUP($A229&amp;$B229,'PNC AA'!$A:$E,5,0),""),"")</f>
        <v>0</v>
      </c>
      <c r="E229" s="73">
        <f t="shared" si="39"/>
        <v>33</v>
      </c>
      <c r="F229" s="59">
        <f t="shared" si="40"/>
        <v>225606.78999999998</v>
      </c>
      <c r="G229" s="48">
        <f>IFERROR(VLOOKUP($A229&amp;$B229,'PNC Exon. &amp; no Exon.'!$A:$AJ,3,0),0)</f>
        <v>3543058.62</v>
      </c>
      <c r="H229" s="48">
        <f>IFERROR(VLOOKUP($A229&amp;$B229,'PNC Exon. &amp; no Exon.'!$A:$AJ,4,0),0)</f>
        <v>0</v>
      </c>
      <c r="I229" s="73">
        <f t="shared" si="41"/>
        <v>31</v>
      </c>
      <c r="J229" s="59">
        <f t="shared" si="42"/>
        <v>3543058.62</v>
      </c>
      <c r="K229" s="48">
        <f t="shared" si="43"/>
        <v>3317451.83</v>
      </c>
      <c r="L229" s="155">
        <f t="shared" si="44"/>
        <v>1470.4574405761459</v>
      </c>
      <c r="M229" s="155">
        <f t="shared" si="45"/>
        <v>3.4434854964057121E-3</v>
      </c>
      <c r="N229" s="155">
        <f t="shared" si="46"/>
        <v>4.5680442675435508E-2</v>
      </c>
    </row>
    <row r="230" spans="1:14" ht="15.95" customHeight="1" x14ac:dyDescent="0.4">
      <c r="A230" s="126" t="s">
        <v>3</v>
      </c>
      <c r="B230" s="51" t="s">
        <v>131</v>
      </c>
      <c r="C230" s="48">
        <f>IFERROR(IF($J230&gt;0,VLOOKUP($A230&amp;$B230,'PNC AA'!$A:$E,4,0),""),"")</f>
        <v>520397</v>
      </c>
      <c r="D230" s="48">
        <f>IFERROR(IF($J230&gt;0,VLOOKUP($A230&amp;$B230,'PNC AA'!$A:$E,5,0),""),"")</f>
        <v>25648</v>
      </c>
      <c r="E230" s="71">
        <f t="shared" si="39"/>
        <v>32</v>
      </c>
      <c r="F230" s="59">
        <f t="shared" si="40"/>
        <v>546045</v>
      </c>
      <c r="G230" s="48">
        <f>IFERROR(VLOOKUP($A230&amp;$B230,'PNC Exon. &amp; no Exon.'!$A:$AJ,3,0),0)</f>
        <v>1829552.47</v>
      </c>
      <c r="H230" s="48">
        <f>IFERROR(VLOOKUP($A230&amp;$B230,'PNC Exon. &amp; no Exon.'!$A:$AJ,4,0),0)</f>
        <v>48426.409999999996</v>
      </c>
      <c r="I230" s="71">
        <f t="shared" si="41"/>
        <v>32</v>
      </c>
      <c r="J230" s="59">
        <f t="shared" si="42"/>
        <v>1877978.88</v>
      </c>
      <c r="K230" s="48">
        <f t="shared" si="43"/>
        <v>1331933.8799999999</v>
      </c>
      <c r="L230" s="155">
        <f t="shared" si="44"/>
        <v>243.92383045353401</v>
      </c>
      <c r="M230" s="155">
        <f t="shared" si="45"/>
        <v>8.3344035783890075E-3</v>
      </c>
      <c r="N230" s="155">
        <f t="shared" si="46"/>
        <v>2.4212669270913326E-2</v>
      </c>
    </row>
    <row r="231" spans="1:14" ht="15.95" customHeight="1" x14ac:dyDescent="0.4">
      <c r="A231" s="126" t="s">
        <v>3</v>
      </c>
      <c r="B231" s="51" t="s">
        <v>130</v>
      </c>
      <c r="C231" s="48">
        <f>IFERROR(IF($J231&gt;0,VLOOKUP($A231&amp;$B231,'PNC AA'!$A:$E,4,0),""),"")</f>
        <v>688169.24</v>
      </c>
      <c r="D231" s="48">
        <f>IFERROR(IF($J231&gt;0,VLOOKUP($A231&amp;$B231,'PNC AA'!$A:$E,5,0),""),"")</f>
        <v>0</v>
      </c>
      <c r="E231" s="73">
        <f t="shared" si="39"/>
        <v>31</v>
      </c>
      <c r="F231" s="59">
        <f t="shared" si="40"/>
        <v>688169.24</v>
      </c>
      <c r="G231" s="48">
        <f>IFERROR(VLOOKUP($A231&amp;$B231,'PNC Exon. &amp; no Exon.'!$A:$AJ,3,0),0)</f>
        <v>774826.21</v>
      </c>
      <c r="H231" s="48">
        <f>IFERROR(VLOOKUP($A231&amp;$B231,'PNC Exon. &amp; no Exon.'!$A:$AJ,4,0),0)</f>
        <v>0</v>
      </c>
      <c r="I231" s="73">
        <f t="shared" si="41"/>
        <v>33</v>
      </c>
      <c r="J231" s="59">
        <f t="shared" si="42"/>
        <v>774826.21</v>
      </c>
      <c r="K231" s="48">
        <f t="shared" si="43"/>
        <v>86656.969999999972</v>
      </c>
      <c r="L231" s="155">
        <f t="shared" si="44"/>
        <v>12.592392243512654</v>
      </c>
      <c r="M231" s="155">
        <f t="shared" si="45"/>
        <v>1.0503676759961621E-2</v>
      </c>
      <c r="N231" s="155">
        <f t="shared" si="46"/>
        <v>9.989787939023699E-3</v>
      </c>
    </row>
    <row r="232" spans="1:14" ht="19.5" customHeight="1" x14ac:dyDescent="0.4">
      <c r="A232" s="8"/>
      <c r="B232" s="53" t="s">
        <v>21</v>
      </c>
      <c r="C232" s="61">
        <f>SUM(C199:C231)</f>
        <v>4150204325.0699992</v>
      </c>
      <c r="D232" s="61">
        <f>SUM(D199:D231)</f>
        <v>2401494244.1699996</v>
      </c>
      <c r="E232" s="61"/>
      <c r="F232" s="61">
        <f>SUM(F199:F231)</f>
        <v>6551698569.2400007</v>
      </c>
      <c r="G232" s="61">
        <f>SUM(G199:G231)</f>
        <v>4986588063.0799999</v>
      </c>
      <c r="H232" s="61">
        <f>SUM(H199:H231)</f>
        <v>2769594698.0499997</v>
      </c>
      <c r="I232" s="61"/>
      <c r="J232" s="61">
        <f>SUM(J199:J231)</f>
        <v>7756182761.1299992</v>
      </c>
      <c r="K232" s="61">
        <f t="shared" ref="K232" si="47">J232-F232</f>
        <v>1204484191.8899984</v>
      </c>
      <c r="L232" s="154">
        <f t="shared" si="44"/>
        <v>18.384304148927278</v>
      </c>
      <c r="M232" s="158">
        <f>SUM(M199:M231)</f>
        <v>99.999999999999986</v>
      </c>
      <c r="N232" s="158">
        <f>SUM(N199:N231)</f>
        <v>100</v>
      </c>
    </row>
    <row r="233" spans="1:14" x14ac:dyDescent="0.4">
      <c r="B233" s="70" t="s">
        <v>172</v>
      </c>
    </row>
    <row r="234" spans="1:14" x14ac:dyDescent="0.4">
      <c r="D234" t="s">
        <v>62</v>
      </c>
    </row>
    <row r="239" spans="1:14" ht="20" x14ac:dyDescent="0.6">
      <c r="A239" s="170" t="s">
        <v>42</v>
      </c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</row>
    <row r="240" spans="1:14" x14ac:dyDescent="0.4">
      <c r="A240" s="169" t="s">
        <v>59</v>
      </c>
      <c r="B240" s="169"/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</row>
    <row r="241" spans="1:14" x14ac:dyDescent="0.4">
      <c r="A241" s="172" t="s">
        <v>149</v>
      </c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</row>
    <row r="242" spans="1:14" x14ac:dyDescent="0.4">
      <c r="A242" s="169" t="s">
        <v>91</v>
      </c>
      <c r="B242" s="169"/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</row>
    <row r="243" spans="1:14" x14ac:dyDescent="0.4">
      <c r="A243" s="1"/>
      <c r="B243" s="12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74" t="s">
        <v>33</v>
      </c>
      <c r="C244" s="173" t="s">
        <v>107</v>
      </c>
      <c r="D244" s="173"/>
      <c r="E244" s="173" t="s">
        <v>52</v>
      </c>
      <c r="F244" s="173"/>
      <c r="G244" s="173" t="s">
        <v>170</v>
      </c>
      <c r="H244" s="173"/>
      <c r="I244" s="173"/>
      <c r="J244" s="173"/>
      <c r="K244" s="173" t="s">
        <v>29</v>
      </c>
      <c r="L244" s="173"/>
      <c r="M244" s="173" t="s">
        <v>61</v>
      </c>
      <c r="N244" s="173"/>
    </row>
    <row r="245" spans="1:14" ht="33" customHeight="1" x14ac:dyDescent="0.4">
      <c r="A245" s="83"/>
      <c r="B245" s="175"/>
      <c r="C245" s="94" t="s">
        <v>28</v>
      </c>
      <c r="D245" s="94" t="s">
        <v>37</v>
      </c>
      <c r="E245" s="94" t="s">
        <v>51</v>
      </c>
      <c r="F245" s="94" t="s">
        <v>57</v>
      </c>
      <c r="G245" s="94" t="s">
        <v>28</v>
      </c>
      <c r="H245" s="94" t="s">
        <v>37</v>
      </c>
      <c r="I245" s="94" t="s">
        <v>51</v>
      </c>
      <c r="J245" s="94" t="s">
        <v>57</v>
      </c>
      <c r="K245" s="94" t="s">
        <v>26</v>
      </c>
      <c r="L245" s="94" t="s">
        <v>24</v>
      </c>
      <c r="M245" s="94">
        <v>2021</v>
      </c>
      <c r="N245" s="94">
        <v>2022</v>
      </c>
    </row>
    <row r="246" spans="1:14" ht="15.95" customHeight="1" x14ac:dyDescent="0.4">
      <c r="A246" s="126" t="s">
        <v>4</v>
      </c>
      <c r="B246" s="87" t="s">
        <v>84</v>
      </c>
      <c r="C246" s="48">
        <f>IFERROR(IF($J246&gt;0,VLOOKUP($A246&amp;$B246,'PNC AA'!$A:$E,4,0),""),"")</f>
        <v>933386858.07999992</v>
      </c>
      <c r="D246" s="48">
        <f>IFERROR(IF($J246&gt;0,VLOOKUP($A246&amp;$B246,'PNC AA'!$A:$E,5,0),""),"")</f>
        <v>548924508.00999999</v>
      </c>
      <c r="E246" s="73">
        <f t="shared" ref="E246:E278" si="48">IF(F246=0,"ND",RANK(F246,$F$246:$F$278))</f>
        <v>1</v>
      </c>
      <c r="F246" s="59">
        <f t="shared" ref="F246:F278" si="49">SUM(C246:D246)</f>
        <v>1482311366.0899999</v>
      </c>
      <c r="G246" s="48">
        <f>IFERROR(VLOOKUP($A246&amp;$B246,'PNC Exon. &amp; no Exon.'!$A:$AJ,3,0),0)</f>
        <v>826016793.89999998</v>
      </c>
      <c r="H246" s="48">
        <f>IFERROR(VLOOKUP($A246&amp;$B246,'PNC Exon. &amp; no Exon.'!$A:$AJ,4,0),0)</f>
        <v>719777737.83000016</v>
      </c>
      <c r="I246" s="73">
        <f t="shared" ref="I246:I278" si="50">IF(J246=0,"ND",RANK(J246,$J$246:$J$278))</f>
        <v>1</v>
      </c>
      <c r="J246" s="59">
        <f t="shared" ref="J246:J278" si="51">(G246+H246)</f>
        <v>1545794531.73</v>
      </c>
      <c r="K246" s="48">
        <f t="shared" ref="K246:K279" si="52">J246-F246</f>
        <v>63483165.640000105</v>
      </c>
      <c r="L246" s="155">
        <f t="shared" ref="L246:L279" si="53">IFERROR(K246/F246*100,0)</f>
        <v>4.2827146234096718</v>
      </c>
      <c r="M246" s="155">
        <f t="shared" ref="M246:M278" si="54">IFERROR(F246/$F$279*100,0)</f>
        <v>22.467842024619355</v>
      </c>
      <c r="N246" s="155">
        <f t="shared" ref="N246:N278" si="55">IFERROR(J246/$J$279*100,0)</f>
        <v>20.850458506919455</v>
      </c>
    </row>
    <row r="247" spans="1:14" ht="15.95" customHeight="1" x14ac:dyDescent="0.4">
      <c r="A247" s="126" t="s">
        <v>4</v>
      </c>
      <c r="B247" s="51" t="s">
        <v>92</v>
      </c>
      <c r="C247" s="48">
        <f>IFERROR(IF($J247&gt;0,VLOOKUP($A247&amp;$B247,'PNC AA'!$A:$E,4,0),""),"")</f>
        <v>133779829.88</v>
      </c>
      <c r="D247" s="48">
        <f>IFERROR(IF($J247&gt;0,VLOOKUP($A247&amp;$B247,'PNC AA'!$A:$E,5,0),""),"")</f>
        <v>887381034.28000009</v>
      </c>
      <c r="E247" s="73">
        <f t="shared" si="48"/>
        <v>2</v>
      </c>
      <c r="F247" s="59">
        <f t="shared" si="49"/>
        <v>1021160864.1600001</v>
      </c>
      <c r="G247" s="48">
        <f>IFERROR(VLOOKUP($A247&amp;$B247,'PNC Exon. &amp; no Exon.'!$A:$AJ,3,0),0)</f>
        <v>148394070.77000001</v>
      </c>
      <c r="H247" s="48">
        <f>IFERROR(VLOOKUP($A247&amp;$B247,'PNC Exon. &amp; no Exon.'!$A:$AJ,4,0),0)</f>
        <v>1119848869.5300002</v>
      </c>
      <c r="I247" s="73">
        <f t="shared" si="50"/>
        <v>2</v>
      </c>
      <c r="J247" s="59">
        <f t="shared" si="51"/>
        <v>1268242940.3000002</v>
      </c>
      <c r="K247" s="48">
        <f t="shared" si="52"/>
        <v>247082076.1400001</v>
      </c>
      <c r="L247" s="155">
        <f t="shared" si="53"/>
        <v>24.196195213890039</v>
      </c>
      <c r="M247" s="155">
        <f t="shared" si="54"/>
        <v>15.478044291186826</v>
      </c>
      <c r="N247" s="155">
        <f t="shared" si="55"/>
        <v>17.106702256103915</v>
      </c>
    </row>
    <row r="248" spans="1:14" ht="15.95" customHeight="1" x14ac:dyDescent="0.4">
      <c r="A248" s="126" t="s">
        <v>4</v>
      </c>
      <c r="B248" s="51" t="s">
        <v>93</v>
      </c>
      <c r="C248" s="48">
        <f>IFERROR(IF($J248&gt;0,VLOOKUP($A248&amp;$B248,'PNC AA'!$A:$E,4,0),""),"")</f>
        <v>721734358.13999999</v>
      </c>
      <c r="D248" s="48">
        <f>IFERROR(IF($J248&gt;0,VLOOKUP($A248&amp;$B248,'PNC AA'!$A:$E,5,0),""),"")</f>
        <v>86235060.24000001</v>
      </c>
      <c r="E248" s="73">
        <f t="shared" si="48"/>
        <v>3</v>
      </c>
      <c r="F248" s="59">
        <f t="shared" si="49"/>
        <v>807969418.38</v>
      </c>
      <c r="G248" s="48">
        <f>IFERROR(VLOOKUP($A248&amp;$B248,'PNC Exon. &amp; no Exon.'!$A:$AJ,3,0),0)</f>
        <v>867404792.88999999</v>
      </c>
      <c r="H248" s="48">
        <f>IFERROR(VLOOKUP($A248&amp;$B248,'PNC Exon. &amp; no Exon.'!$A:$AJ,4,0),0)</f>
        <v>133569139.21000001</v>
      </c>
      <c r="I248" s="73">
        <f t="shared" si="50"/>
        <v>3</v>
      </c>
      <c r="J248" s="59">
        <f t="shared" si="51"/>
        <v>1000973932.1</v>
      </c>
      <c r="K248" s="48">
        <f t="shared" si="52"/>
        <v>193004513.72000003</v>
      </c>
      <c r="L248" s="155">
        <f t="shared" si="53"/>
        <v>23.887601353400129</v>
      </c>
      <c r="M248" s="155">
        <f t="shared" si="54"/>
        <v>12.246637021187913</v>
      </c>
      <c r="N248" s="155">
        <f t="shared" si="55"/>
        <v>13.501642688825676</v>
      </c>
    </row>
    <row r="249" spans="1:14" ht="15.95" customHeight="1" x14ac:dyDescent="0.4">
      <c r="A249" s="126" t="s">
        <v>4</v>
      </c>
      <c r="B249" s="51" t="s">
        <v>110</v>
      </c>
      <c r="C249" s="48">
        <f>IFERROR(IF($J249&gt;0,VLOOKUP($A249&amp;$B249,'PNC AA'!$A:$E,4,0),""),"")</f>
        <v>607851336.40999997</v>
      </c>
      <c r="D249" s="48">
        <f>IFERROR(IF($J249&gt;0,VLOOKUP($A249&amp;$B249,'PNC AA'!$A:$E,5,0),""),"")</f>
        <v>147841867.44</v>
      </c>
      <c r="E249" s="73">
        <f t="shared" si="48"/>
        <v>4</v>
      </c>
      <c r="F249" s="59">
        <f t="shared" si="49"/>
        <v>755693203.8499999</v>
      </c>
      <c r="G249" s="48">
        <f>IFERROR(VLOOKUP($A249&amp;$B249,'PNC Exon. &amp; no Exon.'!$A:$AJ,3,0),0)</f>
        <v>623686177.38999987</v>
      </c>
      <c r="H249" s="48">
        <f>IFERROR(VLOOKUP($A249&amp;$B249,'PNC Exon. &amp; no Exon.'!$A:$AJ,4,0),0)</f>
        <v>156017338.89000005</v>
      </c>
      <c r="I249" s="73">
        <f t="shared" si="50"/>
        <v>4</v>
      </c>
      <c r="J249" s="59">
        <f t="shared" si="51"/>
        <v>779703516.27999997</v>
      </c>
      <c r="K249" s="48">
        <f t="shared" si="52"/>
        <v>24010312.430000067</v>
      </c>
      <c r="L249" s="155">
        <f t="shared" si="53"/>
        <v>3.1772566310872836</v>
      </c>
      <c r="M249" s="155">
        <f t="shared" si="54"/>
        <v>11.454270615199064</v>
      </c>
      <c r="N249" s="155">
        <f t="shared" si="55"/>
        <v>10.517035401659021</v>
      </c>
    </row>
    <row r="250" spans="1:14" ht="15.95" customHeight="1" x14ac:dyDescent="0.4">
      <c r="A250" s="126" t="s">
        <v>4</v>
      </c>
      <c r="B250" s="51" t="s">
        <v>111</v>
      </c>
      <c r="C250" s="48">
        <f>IFERROR(IF($J250&gt;0,VLOOKUP($A250&amp;$B250,'PNC AA'!$A:$E,4,0),""),"")</f>
        <v>549799035.97000003</v>
      </c>
      <c r="D250" s="48">
        <f>IFERROR(IF($J250&gt;0,VLOOKUP($A250&amp;$B250,'PNC AA'!$A:$E,5,0),""),"")</f>
        <v>80781808.960000008</v>
      </c>
      <c r="E250" s="73">
        <f t="shared" si="48"/>
        <v>5</v>
      </c>
      <c r="F250" s="59">
        <f t="shared" si="49"/>
        <v>630580844.93000007</v>
      </c>
      <c r="G250" s="48">
        <f>IFERROR(VLOOKUP($A250&amp;$B250,'PNC Exon. &amp; no Exon.'!$A:$AJ,3,0),0)</f>
        <v>562408928.68000007</v>
      </c>
      <c r="H250" s="48">
        <f>IFERROR(VLOOKUP($A250&amp;$B250,'PNC Exon. &amp; no Exon.'!$A:$AJ,4,0),0)</f>
        <v>98638424.530000031</v>
      </c>
      <c r="I250" s="73">
        <f t="shared" si="50"/>
        <v>5</v>
      </c>
      <c r="J250" s="59">
        <f t="shared" si="51"/>
        <v>661047353.21000004</v>
      </c>
      <c r="K250" s="48">
        <f t="shared" si="52"/>
        <v>30466508.279999971</v>
      </c>
      <c r="L250" s="155">
        <f t="shared" si="53"/>
        <v>4.8314991685771895</v>
      </c>
      <c r="M250" s="155">
        <f t="shared" si="54"/>
        <v>9.5579047234925039</v>
      </c>
      <c r="N250" s="155">
        <f t="shared" si="55"/>
        <v>8.9165410578781259</v>
      </c>
    </row>
    <row r="251" spans="1:14" ht="15.95" customHeight="1" x14ac:dyDescent="0.4">
      <c r="A251" s="126" t="s">
        <v>4</v>
      </c>
      <c r="B251" s="51" t="s">
        <v>112</v>
      </c>
      <c r="C251" s="48">
        <f>IFERROR(IF($J251&gt;0,VLOOKUP($A251&amp;$B251,'PNC AA'!$A:$E,4,0),""),"")</f>
        <v>477136919.23000002</v>
      </c>
      <c r="D251" s="48">
        <f>IFERROR(IF($J251&gt;0,VLOOKUP($A251&amp;$B251,'PNC AA'!$A:$E,5,0),""),"")</f>
        <v>26165533.670000002</v>
      </c>
      <c r="E251" s="73">
        <f t="shared" si="48"/>
        <v>6</v>
      </c>
      <c r="F251" s="59">
        <f t="shared" si="49"/>
        <v>503302452.90000004</v>
      </c>
      <c r="G251" s="48">
        <f>IFERROR(VLOOKUP($A251&amp;$B251,'PNC Exon. &amp; no Exon.'!$A:$AJ,3,0),0)</f>
        <v>488110690.08999997</v>
      </c>
      <c r="H251" s="48">
        <f>IFERROR(VLOOKUP($A251&amp;$B251,'PNC Exon. &amp; no Exon.'!$A:$AJ,4,0),0)</f>
        <v>24712813.190000001</v>
      </c>
      <c r="I251" s="73">
        <f t="shared" si="50"/>
        <v>6</v>
      </c>
      <c r="J251" s="59">
        <f t="shared" si="51"/>
        <v>512823503.27999997</v>
      </c>
      <c r="K251" s="48">
        <f t="shared" si="52"/>
        <v>9521050.3799999356</v>
      </c>
      <c r="L251" s="155">
        <f t="shared" si="53"/>
        <v>1.891715473497136</v>
      </c>
      <c r="M251" s="155">
        <f t="shared" si="54"/>
        <v>7.6287076123479185</v>
      </c>
      <c r="N251" s="155">
        <f t="shared" si="55"/>
        <v>6.9172227983921752</v>
      </c>
    </row>
    <row r="252" spans="1:14" ht="15.95" customHeight="1" x14ac:dyDescent="0.4">
      <c r="A252" s="126" t="s">
        <v>4</v>
      </c>
      <c r="B252" s="51" t="s">
        <v>94</v>
      </c>
      <c r="C252" s="48">
        <f>IFERROR(IF($J252&gt;0,VLOOKUP($A252&amp;$B252,'PNC AA'!$A:$E,4,0),""),"")</f>
        <v>65018151.280000001</v>
      </c>
      <c r="D252" s="48">
        <f>IFERROR(IF($J252&gt;0,VLOOKUP($A252&amp;$B252,'PNC AA'!$A:$E,5,0),""),"")</f>
        <v>197525707.84999999</v>
      </c>
      <c r="E252" s="73">
        <f t="shared" si="48"/>
        <v>7</v>
      </c>
      <c r="F252" s="59">
        <f t="shared" si="49"/>
        <v>262543859.13</v>
      </c>
      <c r="G252" s="48">
        <f>IFERROR(VLOOKUP($A252&amp;$B252,'PNC Exon. &amp; no Exon.'!$A:$AJ,3,0),0)</f>
        <v>84237830.700000003</v>
      </c>
      <c r="H252" s="48">
        <f>IFERROR(VLOOKUP($A252&amp;$B252,'PNC Exon. &amp; no Exon.'!$A:$AJ,4,0),0)</f>
        <v>249122377.85999998</v>
      </c>
      <c r="I252" s="73">
        <f t="shared" si="50"/>
        <v>7</v>
      </c>
      <c r="J252" s="59">
        <f t="shared" si="51"/>
        <v>333360208.56</v>
      </c>
      <c r="K252" s="48">
        <f t="shared" si="52"/>
        <v>70816349.430000007</v>
      </c>
      <c r="L252" s="155">
        <f t="shared" si="53"/>
        <v>26.973150187045476</v>
      </c>
      <c r="M252" s="155">
        <f t="shared" si="54"/>
        <v>3.9794567365603042</v>
      </c>
      <c r="N252" s="155">
        <f t="shared" si="55"/>
        <v>4.4965311066660956</v>
      </c>
    </row>
    <row r="253" spans="1:14" ht="15.95" customHeight="1" x14ac:dyDescent="0.4">
      <c r="A253" s="126" t="s">
        <v>4</v>
      </c>
      <c r="B253" s="51" t="s">
        <v>113</v>
      </c>
      <c r="C253" s="48">
        <f>IFERROR(IF($J253&gt;0,VLOOKUP($A253&amp;$B253,'PNC AA'!$A:$E,4,0),""),"")</f>
        <v>6677829.9700000007</v>
      </c>
      <c r="D253" s="48">
        <f>IFERROR(IF($J253&gt;0,VLOOKUP($A253&amp;$B253,'PNC AA'!$A:$E,5,0),""),"")</f>
        <v>201573295.46000001</v>
      </c>
      <c r="E253" s="73">
        <f t="shared" si="48"/>
        <v>8</v>
      </c>
      <c r="F253" s="59">
        <f t="shared" si="49"/>
        <v>208251125.43000001</v>
      </c>
      <c r="G253" s="48">
        <f>IFERROR(VLOOKUP($A253&amp;$B253,'PNC Exon. &amp; no Exon.'!$A:$AJ,3,0),0)</f>
        <v>10553564.460000001</v>
      </c>
      <c r="H253" s="48">
        <f>IFERROR(VLOOKUP($A253&amp;$B253,'PNC Exon. &amp; no Exon.'!$A:$AJ,4,0),0)</f>
        <v>202552149.78999999</v>
      </c>
      <c r="I253" s="73">
        <f t="shared" si="50"/>
        <v>8</v>
      </c>
      <c r="J253" s="59">
        <f t="shared" si="51"/>
        <v>213105714.25</v>
      </c>
      <c r="K253" s="48">
        <f t="shared" si="52"/>
        <v>4854588.8199999928</v>
      </c>
      <c r="L253" s="155">
        <f t="shared" si="53"/>
        <v>2.3311224897230041</v>
      </c>
      <c r="M253" s="155">
        <f t="shared" si="54"/>
        <v>3.1565253391751593</v>
      </c>
      <c r="N253" s="155">
        <f t="shared" si="55"/>
        <v>2.8744776626840651</v>
      </c>
    </row>
    <row r="254" spans="1:14" ht="15.95" customHeight="1" x14ac:dyDescent="0.4">
      <c r="A254" s="126" t="s">
        <v>4</v>
      </c>
      <c r="B254" s="51" t="s">
        <v>77</v>
      </c>
      <c r="C254" s="48">
        <f>IFERROR(IF($J254&gt;0,VLOOKUP($A254&amp;$B254,'PNC AA'!$A:$E,4,0),""),"")</f>
        <v>39700638.200000003</v>
      </c>
      <c r="D254" s="48">
        <f>IFERROR(IF($J254&gt;0,VLOOKUP($A254&amp;$B254,'PNC AA'!$A:$E,5,0),""),"")</f>
        <v>102865899.12</v>
      </c>
      <c r="E254" s="73">
        <f t="shared" si="48"/>
        <v>9</v>
      </c>
      <c r="F254" s="59">
        <f t="shared" si="49"/>
        <v>142566537.31999999</v>
      </c>
      <c r="G254" s="48">
        <f>IFERROR(VLOOKUP($A254&amp;$B254,'PNC Exon. &amp; no Exon.'!$A:$AJ,3,0),0)</f>
        <v>43725516.530000001</v>
      </c>
      <c r="H254" s="48">
        <f>IFERROR(VLOOKUP($A254&amp;$B254,'PNC Exon. &amp; no Exon.'!$A:$AJ,4,0),0)</f>
        <v>100627853.99000001</v>
      </c>
      <c r="I254" s="73">
        <f t="shared" si="50"/>
        <v>9</v>
      </c>
      <c r="J254" s="59">
        <f t="shared" si="51"/>
        <v>144353370.52000001</v>
      </c>
      <c r="K254" s="48">
        <f t="shared" si="52"/>
        <v>1786833.2000000179</v>
      </c>
      <c r="L254" s="155">
        <f t="shared" si="53"/>
        <v>1.2533328181979708</v>
      </c>
      <c r="M254" s="155">
        <f t="shared" si="54"/>
        <v>2.160924156543421</v>
      </c>
      <c r="N254" s="155">
        <f t="shared" si="55"/>
        <v>1.9471112755152058</v>
      </c>
    </row>
    <row r="255" spans="1:14" ht="15.95" customHeight="1" x14ac:dyDescent="0.4">
      <c r="A255" s="126" t="s">
        <v>4</v>
      </c>
      <c r="B255" s="51" t="s">
        <v>114</v>
      </c>
      <c r="C255" s="48">
        <f>IFERROR(IF($J255&gt;0,VLOOKUP($A255&amp;$B255,'PNC AA'!$A:$E,4,0),""),"")</f>
        <v>97161288.450000003</v>
      </c>
      <c r="D255" s="48">
        <f>IFERROR(IF($J255&gt;0,VLOOKUP($A255&amp;$B255,'PNC AA'!$A:$E,5,0),""),"")</f>
        <v>19481.64</v>
      </c>
      <c r="E255" s="73">
        <f t="shared" si="48"/>
        <v>10</v>
      </c>
      <c r="F255" s="59">
        <f t="shared" si="49"/>
        <v>97180770.090000004</v>
      </c>
      <c r="G255" s="48">
        <f>IFERROR(VLOOKUP($A255&amp;$B255,'PNC Exon. &amp; no Exon.'!$A:$AJ,3,0),0)</f>
        <v>113304510.63000001</v>
      </c>
      <c r="H255" s="48">
        <f>IFERROR(VLOOKUP($A255&amp;$B255,'PNC Exon. &amp; no Exon.'!$A:$AJ,4,0),0)</f>
        <v>27643.79</v>
      </c>
      <c r="I255" s="73">
        <f t="shared" si="50"/>
        <v>10</v>
      </c>
      <c r="J255" s="59">
        <f t="shared" si="51"/>
        <v>113332154.42000002</v>
      </c>
      <c r="K255" s="48">
        <f t="shared" si="52"/>
        <v>16151384.330000013</v>
      </c>
      <c r="L255" s="155">
        <f t="shared" si="53"/>
        <v>16.61993861032596</v>
      </c>
      <c r="M255" s="155">
        <f t="shared" si="54"/>
        <v>1.4729983458012585</v>
      </c>
      <c r="N255" s="155">
        <f t="shared" si="55"/>
        <v>1.5286814222258762</v>
      </c>
    </row>
    <row r="256" spans="1:14" ht="15.95" customHeight="1" x14ac:dyDescent="0.4">
      <c r="A256" s="126" t="s">
        <v>4</v>
      </c>
      <c r="B256" s="51" t="s">
        <v>85</v>
      </c>
      <c r="C256" s="48">
        <f>IFERROR(IF($J256&gt;0,VLOOKUP($A256&amp;$B256,'PNC AA'!$A:$E,4,0),""),"")</f>
        <v>86746336.730000004</v>
      </c>
      <c r="D256" s="48">
        <f>IFERROR(IF($J256&gt;0,VLOOKUP($A256&amp;$B256,'PNC AA'!$A:$E,5,0),""),"")</f>
        <v>11140.800000000001</v>
      </c>
      <c r="E256" s="73">
        <f t="shared" si="48"/>
        <v>11</v>
      </c>
      <c r="F256" s="59">
        <f t="shared" si="49"/>
        <v>86757477.530000001</v>
      </c>
      <c r="G256" s="48">
        <f>IFERROR(VLOOKUP($A256&amp;$B256,'PNC Exon. &amp; no Exon.'!$A:$AJ,3,0),0)</f>
        <v>109031405.30999999</v>
      </c>
      <c r="H256" s="48">
        <f>IFERROR(VLOOKUP($A256&amp;$B256,'PNC Exon. &amp; no Exon.'!$A:$AJ,4,0),0)</f>
        <v>56473.01</v>
      </c>
      <c r="I256" s="73">
        <f t="shared" si="50"/>
        <v>11</v>
      </c>
      <c r="J256" s="59">
        <f t="shared" si="51"/>
        <v>109087878.31999999</v>
      </c>
      <c r="K256" s="48">
        <f t="shared" si="52"/>
        <v>22330400.789999992</v>
      </c>
      <c r="L256" s="155">
        <f t="shared" si="53"/>
        <v>25.738877415238736</v>
      </c>
      <c r="M256" s="155">
        <f t="shared" si="54"/>
        <v>1.3150093456681711</v>
      </c>
      <c r="N256" s="155">
        <f t="shared" si="55"/>
        <v>1.4714324794340294</v>
      </c>
    </row>
    <row r="257" spans="1:14" ht="15.95" customHeight="1" x14ac:dyDescent="0.4">
      <c r="A257" s="126" t="s">
        <v>4</v>
      </c>
      <c r="B257" s="51" t="s">
        <v>115</v>
      </c>
      <c r="C257" s="48">
        <f>IFERROR(IF($J257&gt;0,VLOOKUP($A257&amp;$B257,'PNC AA'!$A:$E,4,0),""),"")</f>
        <v>71770319.790000007</v>
      </c>
      <c r="D257" s="48">
        <f>IFERROR(IF($J257&gt;0,VLOOKUP($A257&amp;$B257,'PNC AA'!$A:$E,5,0),""),"")</f>
        <v>33000</v>
      </c>
      <c r="E257" s="73">
        <f t="shared" si="48"/>
        <v>12</v>
      </c>
      <c r="F257" s="59">
        <f t="shared" si="49"/>
        <v>71803319.790000007</v>
      </c>
      <c r="G257" s="48">
        <f>IFERROR(VLOOKUP($A257&amp;$B257,'PNC Exon. &amp; no Exon.'!$A:$AJ,3,0),0)</f>
        <v>81955425.659999996</v>
      </c>
      <c r="H257" s="48">
        <f>IFERROR(VLOOKUP($A257&amp;$B257,'PNC Exon. &amp; no Exon.'!$A:$AJ,4,0),0)</f>
        <v>1902697.8800000001</v>
      </c>
      <c r="I257" s="73">
        <f t="shared" si="50"/>
        <v>12</v>
      </c>
      <c r="J257" s="59">
        <f t="shared" si="51"/>
        <v>83858123.539999992</v>
      </c>
      <c r="K257" s="48">
        <f t="shared" si="52"/>
        <v>12054803.749999985</v>
      </c>
      <c r="L257" s="155">
        <f t="shared" si="53"/>
        <v>16.788644014310393</v>
      </c>
      <c r="M257" s="155">
        <f t="shared" si="54"/>
        <v>1.0883446506521586</v>
      </c>
      <c r="N257" s="155">
        <f t="shared" si="55"/>
        <v>1.1311207857502619</v>
      </c>
    </row>
    <row r="258" spans="1:14" ht="15.95" customHeight="1" x14ac:dyDescent="0.4">
      <c r="A258" s="126" t="s">
        <v>4</v>
      </c>
      <c r="B258" s="51" t="s">
        <v>118</v>
      </c>
      <c r="C258" s="48">
        <f>IFERROR(IF($J258&gt;0,VLOOKUP($A258&amp;$B258,'PNC AA'!$A:$E,4,0),""),"")</f>
        <v>59750617.350000009</v>
      </c>
      <c r="D258" s="48">
        <f>IFERROR(IF($J258&gt;0,VLOOKUP($A258&amp;$B258,'PNC AA'!$A:$E,5,0),""),"")</f>
        <v>417926.12</v>
      </c>
      <c r="E258" s="73">
        <f t="shared" si="48"/>
        <v>13</v>
      </c>
      <c r="F258" s="59">
        <f t="shared" si="49"/>
        <v>60168543.470000006</v>
      </c>
      <c r="G258" s="48">
        <f>IFERROR(VLOOKUP($A258&amp;$B258,'PNC Exon. &amp; no Exon.'!$A:$AJ,3,0),0)</f>
        <v>67222849.090000004</v>
      </c>
      <c r="H258" s="48">
        <f>IFERROR(VLOOKUP($A258&amp;$B258,'PNC Exon. &amp; no Exon.'!$A:$AJ,4,0),0)</f>
        <v>917920.52999999991</v>
      </c>
      <c r="I258" s="73">
        <f t="shared" si="50"/>
        <v>13</v>
      </c>
      <c r="J258" s="59">
        <f t="shared" si="51"/>
        <v>68140769.620000005</v>
      </c>
      <c r="K258" s="48">
        <f t="shared" si="52"/>
        <v>7972226.1499999985</v>
      </c>
      <c r="L258" s="155">
        <f t="shared" si="53"/>
        <v>13.249824061263748</v>
      </c>
      <c r="M258" s="155">
        <f t="shared" si="54"/>
        <v>0.9119928244909129</v>
      </c>
      <c r="N258" s="155">
        <f t="shared" si="55"/>
        <v>0.91911716623896655</v>
      </c>
    </row>
    <row r="259" spans="1:14" ht="15.95" customHeight="1" x14ac:dyDescent="0.4">
      <c r="A259" s="126" t="s">
        <v>4</v>
      </c>
      <c r="B259" s="51" t="s">
        <v>116</v>
      </c>
      <c r="C259" s="48">
        <f>IFERROR(IF($J259&gt;0,VLOOKUP($A259&amp;$B259,'PNC AA'!$A:$E,4,0),""),"")</f>
        <v>54084194.809999995</v>
      </c>
      <c r="D259" s="48">
        <f>IFERROR(IF($J259&gt;0,VLOOKUP($A259&amp;$B259,'PNC AA'!$A:$E,5,0),""),"")</f>
        <v>0</v>
      </c>
      <c r="E259" s="73">
        <f t="shared" si="48"/>
        <v>14</v>
      </c>
      <c r="F259" s="59">
        <f t="shared" si="49"/>
        <v>54084194.809999995</v>
      </c>
      <c r="G259" s="48">
        <f>IFERROR(VLOOKUP($A259&amp;$B259,'PNC Exon. &amp; no Exon.'!$A:$AJ,3,0),0)</f>
        <v>43587077.559999995</v>
      </c>
      <c r="H259" s="48">
        <f>IFERROR(VLOOKUP($A259&amp;$B259,'PNC Exon. &amp; no Exon.'!$A:$AJ,4,0),0)</f>
        <v>0</v>
      </c>
      <c r="I259" s="73">
        <f t="shared" si="50"/>
        <v>19</v>
      </c>
      <c r="J259" s="59">
        <f t="shared" si="51"/>
        <v>43587077.559999995</v>
      </c>
      <c r="K259" s="48">
        <f t="shared" si="52"/>
        <v>-10497117.25</v>
      </c>
      <c r="L259" s="155">
        <f t="shared" si="53"/>
        <v>-19.408844463482918</v>
      </c>
      <c r="M259" s="155">
        <f t="shared" si="54"/>
        <v>0.81977051031128545</v>
      </c>
      <c r="N259" s="155">
        <f t="shared" si="55"/>
        <v>0.58792454847511366</v>
      </c>
    </row>
    <row r="260" spans="1:14" ht="15.95" customHeight="1" x14ac:dyDescent="0.4">
      <c r="A260" s="126" t="s">
        <v>4</v>
      </c>
      <c r="B260" s="50" t="s">
        <v>119</v>
      </c>
      <c r="C260" s="48">
        <f>IFERROR(IF($J260&gt;0,VLOOKUP($A260&amp;$B260,'PNC AA'!$A:$E,4,0),""),"")</f>
        <v>48696860.359999992</v>
      </c>
      <c r="D260" s="48">
        <f>IFERROR(IF($J260&gt;0,VLOOKUP($A260&amp;$B260,'PNC AA'!$A:$E,5,0),""),"")</f>
        <v>0</v>
      </c>
      <c r="E260" s="73">
        <f t="shared" si="48"/>
        <v>15</v>
      </c>
      <c r="F260" s="59">
        <f t="shared" si="49"/>
        <v>48696860.359999992</v>
      </c>
      <c r="G260" s="48">
        <f>IFERROR(VLOOKUP($A260&amp;$B260,'PNC Exon. &amp; no Exon.'!$A:$AJ,3,0),0)</f>
        <v>59124094.099999994</v>
      </c>
      <c r="H260" s="48">
        <f>IFERROR(VLOOKUP($A260&amp;$B260,'PNC Exon. &amp; no Exon.'!$A:$AJ,4,0),0)</f>
        <v>0</v>
      </c>
      <c r="I260" s="73">
        <f t="shared" si="50"/>
        <v>14</v>
      </c>
      <c r="J260" s="59">
        <f t="shared" si="51"/>
        <v>59124094.099999994</v>
      </c>
      <c r="K260" s="48">
        <f t="shared" si="52"/>
        <v>10427233.740000002</v>
      </c>
      <c r="L260" s="155">
        <f t="shared" si="53"/>
        <v>21.412538021783885</v>
      </c>
      <c r="M260" s="155">
        <f t="shared" si="54"/>
        <v>0.73811305147679618</v>
      </c>
      <c r="N260" s="155">
        <f t="shared" si="55"/>
        <v>0.79749568619031397</v>
      </c>
    </row>
    <row r="261" spans="1:14" ht="15.95" customHeight="1" x14ac:dyDescent="0.4">
      <c r="A261" s="126" t="s">
        <v>4</v>
      </c>
      <c r="B261" s="51" t="s">
        <v>121</v>
      </c>
      <c r="C261" s="48">
        <f>IFERROR(IF($J261&gt;0,VLOOKUP($A261&amp;$B261,'PNC AA'!$A:$E,4,0),""),"")</f>
        <v>20401845.780000001</v>
      </c>
      <c r="D261" s="48">
        <f>IFERROR(IF($J261&gt;0,VLOOKUP($A261&amp;$B261,'PNC AA'!$A:$E,5,0),""),"")</f>
        <v>18465801.469999999</v>
      </c>
      <c r="E261" s="73">
        <f t="shared" si="48"/>
        <v>16</v>
      </c>
      <c r="F261" s="59">
        <f t="shared" si="49"/>
        <v>38867647.25</v>
      </c>
      <c r="G261" s="48">
        <f>IFERROR(VLOOKUP($A261&amp;$B261,'PNC Exon. &amp; no Exon.'!$A:$AJ,3,0),0)</f>
        <v>39986901.739999995</v>
      </c>
      <c r="H261" s="48">
        <f>IFERROR(VLOOKUP($A261&amp;$B261,'PNC Exon. &amp; no Exon.'!$A:$AJ,4,0),0)</f>
        <v>18916717.919999998</v>
      </c>
      <c r="I261" s="73">
        <f t="shared" si="50"/>
        <v>15</v>
      </c>
      <c r="J261" s="59">
        <f t="shared" si="51"/>
        <v>58903619.659999996</v>
      </c>
      <c r="K261" s="48">
        <f t="shared" si="52"/>
        <v>20035972.409999996</v>
      </c>
      <c r="L261" s="155">
        <f t="shared" si="53"/>
        <v>51.549228799795685</v>
      </c>
      <c r="M261" s="155">
        <f t="shared" si="54"/>
        <v>0.58912869337642892</v>
      </c>
      <c r="N261" s="155">
        <f t="shared" si="55"/>
        <v>0.79452181542761202</v>
      </c>
    </row>
    <row r="262" spans="1:14" ht="15.95" customHeight="1" x14ac:dyDescent="0.4">
      <c r="A262" s="126" t="s">
        <v>4</v>
      </c>
      <c r="B262" s="51" t="s">
        <v>120</v>
      </c>
      <c r="C262" s="48">
        <f>IFERROR(IF($J262&gt;0,VLOOKUP($A262&amp;$B262,'PNC AA'!$A:$E,4,0),""),"")</f>
        <v>38648910.969999999</v>
      </c>
      <c r="D262" s="48">
        <f>IFERROR(IF($J262&gt;0,VLOOKUP($A262&amp;$B262,'PNC AA'!$A:$E,5,0),""),"")</f>
        <v>66775.48000000001</v>
      </c>
      <c r="E262" s="73">
        <f t="shared" si="48"/>
        <v>17</v>
      </c>
      <c r="F262" s="59">
        <f t="shared" si="49"/>
        <v>38715686.449999996</v>
      </c>
      <c r="G262" s="48">
        <f>IFERROR(VLOOKUP($A262&amp;$B262,'PNC Exon. &amp; no Exon.'!$A:$AJ,3,0),0)</f>
        <v>45513834.18</v>
      </c>
      <c r="H262" s="48">
        <f>IFERROR(VLOOKUP($A262&amp;$B262,'PNC Exon. &amp; no Exon.'!$A:$AJ,4,0),0)</f>
        <v>75544.209999999992</v>
      </c>
      <c r="I262" s="73">
        <f t="shared" si="50"/>
        <v>18</v>
      </c>
      <c r="J262" s="59">
        <f t="shared" si="51"/>
        <v>45589378.390000001</v>
      </c>
      <c r="K262" s="48">
        <f t="shared" si="52"/>
        <v>6873691.9400000051</v>
      </c>
      <c r="L262" s="155">
        <f t="shared" si="53"/>
        <v>17.754281456115073</v>
      </c>
      <c r="M262" s="155">
        <f t="shared" si="54"/>
        <v>0.58682537753709818</v>
      </c>
      <c r="N262" s="155">
        <f t="shared" si="55"/>
        <v>0.61493259483400564</v>
      </c>
    </row>
    <row r="263" spans="1:14" ht="15.95" customHeight="1" x14ac:dyDescent="0.4">
      <c r="A263" s="126" t="s">
        <v>4</v>
      </c>
      <c r="B263" s="51" t="s">
        <v>122</v>
      </c>
      <c r="C263" s="48">
        <f>IFERROR(IF($J263&gt;0,VLOOKUP($A263&amp;$B263,'PNC AA'!$A:$E,4,0),""),"")</f>
        <v>37338721.560000002</v>
      </c>
      <c r="D263" s="48">
        <f>IFERROR(IF($J263&gt;0,VLOOKUP($A263&amp;$B263,'PNC AA'!$A:$E,5,0),""),"")</f>
        <v>0</v>
      </c>
      <c r="E263" s="73">
        <f t="shared" si="48"/>
        <v>18</v>
      </c>
      <c r="F263" s="59">
        <f t="shared" si="49"/>
        <v>37338721.560000002</v>
      </c>
      <c r="G263" s="48">
        <f>IFERROR(VLOOKUP($A263&amp;$B263,'PNC Exon. &amp; no Exon.'!$A:$AJ,3,0),0)</f>
        <v>41798497.509999998</v>
      </c>
      <c r="H263" s="48">
        <f>IFERROR(VLOOKUP($A263&amp;$B263,'PNC Exon. &amp; no Exon.'!$A:$AJ,4,0),0)</f>
        <v>0</v>
      </c>
      <c r="I263" s="73">
        <f t="shared" si="50"/>
        <v>20</v>
      </c>
      <c r="J263" s="59">
        <f t="shared" si="51"/>
        <v>41798497.509999998</v>
      </c>
      <c r="K263" s="48">
        <f t="shared" si="52"/>
        <v>4459775.9499999955</v>
      </c>
      <c r="L263" s="155">
        <f t="shared" si="53"/>
        <v>11.944104574746975</v>
      </c>
      <c r="M263" s="155">
        <f t="shared" si="54"/>
        <v>0.56595430393562329</v>
      </c>
      <c r="N263" s="155">
        <f t="shared" si="55"/>
        <v>0.56379927609684222</v>
      </c>
    </row>
    <row r="264" spans="1:14" ht="15.95" customHeight="1" x14ac:dyDescent="0.4">
      <c r="A264" s="126" t="s">
        <v>4</v>
      </c>
      <c r="B264" s="51" t="s">
        <v>80</v>
      </c>
      <c r="C264" s="48">
        <f>IFERROR(IF($J264&gt;0,VLOOKUP($A264&amp;$B264,'PNC AA'!$A:$E,4,0),""),"")</f>
        <v>36894528.710000001</v>
      </c>
      <c r="D264" s="48">
        <f>IFERROR(IF($J264&gt;0,VLOOKUP($A264&amp;$B264,'PNC AA'!$A:$E,5,0),""),"")</f>
        <v>0</v>
      </c>
      <c r="E264" s="73">
        <f t="shared" si="48"/>
        <v>19</v>
      </c>
      <c r="F264" s="59">
        <f t="shared" si="49"/>
        <v>36894528.710000001</v>
      </c>
      <c r="G264" s="48">
        <f>IFERROR(VLOOKUP($A264&amp;$B264,'PNC Exon. &amp; no Exon.'!$A:$AJ,3,0),0)</f>
        <v>45690923.829999998</v>
      </c>
      <c r="H264" s="48">
        <f>IFERROR(VLOOKUP($A264&amp;$B264,'PNC Exon. &amp; no Exon.'!$A:$AJ,4,0),0)</f>
        <v>0</v>
      </c>
      <c r="I264" s="73">
        <f t="shared" si="50"/>
        <v>17</v>
      </c>
      <c r="J264" s="59">
        <f t="shared" si="51"/>
        <v>45690923.829999998</v>
      </c>
      <c r="K264" s="48">
        <f t="shared" si="52"/>
        <v>8796395.1199999973</v>
      </c>
      <c r="L264" s="155">
        <f t="shared" si="53"/>
        <v>23.842004295926394</v>
      </c>
      <c r="M264" s="155">
        <f t="shared" si="54"/>
        <v>0.55922153846503897</v>
      </c>
      <c r="N264" s="155">
        <f t="shared" si="55"/>
        <v>0.61630229109041379</v>
      </c>
    </row>
    <row r="265" spans="1:14" ht="15.95" customHeight="1" x14ac:dyDescent="0.4">
      <c r="A265" s="126" t="s">
        <v>4</v>
      </c>
      <c r="B265" s="51" t="s">
        <v>117</v>
      </c>
      <c r="C265" s="48">
        <f>IFERROR(IF($J265&gt;0,VLOOKUP($A265&amp;$B265,'PNC AA'!$A:$E,4,0),""),"")</f>
        <v>2927499.96</v>
      </c>
      <c r="D265" s="48">
        <f>IFERROR(IF($J265&gt;0,VLOOKUP($A265&amp;$B265,'PNC AA'!$A:$E,5,0),""),"")</f>
        <v>33376986.140000001</v>
      </c>
      <c r="E265" s="73">
        <f t="shared" si="48"/>
        <v>20</v>
      </c>
      <c r="F265" s="59">
        <f t="shared" si="49"/>
        <v>36304486.100000001</v>
      </c>
      <c r="G265" s="48">
        <f>IFERROR(VLOOKUP($A265&amp;$B265,'PNC Exon. &amp; no Exon.'!$A:$AJ,3,0),0)</f>
        <v>2530435.14</v>
      </c>
      <c r="H265" s="48">
        <f>IFERROR(VLOOKUP($A265&amp;$B265,'PNC Exon. &amp; no Exon.'!$A:$AJ,4,0),0)</f>
        <v>49549222.75</v>
      </c>
      <c r="I265" s="73">
        <f t="shared" si="50"/>
        <v>16</v>
      </c>
      <c r="J265" s="59">
        <f t="shared" si="51"/>
        <v>52079657.890000001</v>
      </c>
      <c r="K265" s="48">
        <f t="shared" si="52"/>
        <v>15775171.789999999</v>
      </c>
      <c r="L265" s="155">
        <f t="shared" si="53"/>
        <v>43.452403503378605</v>
      </c>
      <c r="M265" s="155">
        <f t="shared" si="54"/>
        <v>0.55027808403802281</v>
      </c>
      <c r="N265" s="155">
        <f t="shared" si="55"/>
        <v>0.70247676751367516</v>
      </c>
    </row>
    <row r="266" spans="1:14" ht="15.95" customHeight="1" x14ac:dyDescent="0.4">
      <c r="A266" s="126" t="s">
        <v>4</v>
      </c>
      <c r="B266" s="50" t="s">
        <v>123</v>
      </c>
      <c r="C266" s="48">
        <f>IFERROR(IF($J266&gt;0,VLOOKUP($A266&amp;$B266,'PNC AA'!$A:$E,4,0),""),"")</f>
        <v>0</v>
      </c>
      <c r="D266" s="48">
        <f>IFERROR(IF($J266&gt;0,VLOOKUP($A266&amp;$B266,'PNC AA'!$A:$E,5,0),""),"")</f>
        <v>31518417.57</v>
      </c>
      <c r="E266" s="73">
        <f t="shared" si="48"/>
        <v>21</v>
      </c>
      <c r="F266" s="59">
        <f t="shared" si="49"/>
        <v>31518417.57</v>
      </c>
      <c r="G266" s="48">
        <f>IFERROR(VLOOKUP($A266&amp;$B266,'PNC Exon. &amp; no Exon.'!$A:$AJ,3,0),0)</f>
        <v>0</v>
      </c>
      <c r="H266" s="48">
        <f>IFERROR(VLOOKUP($A266&amp;$B266,'PNC Exon. &amp; no Exon.'!$A:$AJ,4,0),0)</f>
        <v>36647435.789999999</v>
      </c>
      <c r="I266" s="73">
        <f t="shared" si="50"/>
        <v>22</v>
      </c>
      <c r="J266" s="59">
        <f t="shared" si="51"/>
        <v>36647435.789999999</v>
      </c>
      <c r="K266" s="48">
        <f t="shared" si="52"/>
        <v>5129018.2199999988</v>
      </c>
      <c r="L266" s="155">
        <f t="shared" si="53"/>
        <v>16.273082900208554</v>
      </c>
      <c r="M266" s="155">
        <f t="shared" si="54"/>
        <v>0.47773419473716094</v>
      </c>
      <c r="N266" s="155">
        <f t="shared" si="55"/>
        <v>0.49431915021022743</v>
      </c>
    </row>
    <row r="267" spans="1:14" ht="15.95" customHeight="1" x14ac:dyDescent="0.4">
      <c r="A267" s="126" t="s">
        <v>4</v>
      </c>
      <c r="B267" s="51" t="s">
        <v>124</v>
      </c>
      <c r="C267" s="48">
        <f>IFERROR(IF($J267&gt;0,VLOOKUP($A267&amp;$B267,'PNC AA'!$A:$E,4,0),""),"")</f>
        <v>28672001.610000003</v>
      </c>
      <c r="D267" s="48">
        <f>IFERROR(IF($J267&gt;0,VLOOKUP($A267&amp;$B267,'PNC AA'!$A:$E,5,0),""),"")</f>
        <v>383842.95</v>
      </c>
      <c r="E267" s="73">
        <f t="shared" si="48"/>
        <v>22</v>
      </c>
      <c r="F267" s="59">
        <f t="shared" si="49"/>
        <v>29055844.560000002</v>
      </c>
      <c r="G267" s="48">
        <f>IFERROR(VLOOKUP($A267&amp;$B267,'PNC Exon. &amp; no Exon.'!$A:$AJ,3,0),0)</f>
        <v>23145985.140000001</v>
      </c>
      <c r="H267" s="48">
        <f>IFERROR(VLOOKUP($A267&amp;$B267,'PNC Exon. &amp; no Exon.'!$A:$AJ,4,0),0)</f>
        <v>343259</v>
      </c>
      <c r="I267" s="73">
        <f t="shared" si="50"/>
        <v>25</v>
      </c>
      <c r="J267" s="59">
        <f t="shared" si="51"/>
        <v>23489244.140000001</v>
      </c>
      <c r="K267" s="48">
        <f t="shared" si="52"/>
        <v>-5566600.4200000018</v>
      </c>
      <c r="L267" s="155">
        <f t="shared" si="53"/>
        <v>-19.158281248734767</v>
      </c>
      <c r="M267" s="155">
        <f t="shared" si="54"/>
        <v>0.44040823028158516</v>
      </c>
      <c r="N267" s="155">
        <f t="shared" si="55"/>
        <v>0.31683480582108592</v>
      </c>
    </row>
    <row r="268" spans="1:14" ht="15.95" customHeight="1" x14ac:dyDescent="0.4">
      <c r="A268" s="126" t="s">
        <v>4</v>
      </c>
      <c r="B268" s="51" t="s">
        <v>87</v>
      </c>
      <c r="C268" s="48">
        <f>IFERROR(IF($J268&gt;0,VLOOKUP($A268&amp;$B268,'PNC AA'!$A:$E,4,0),""),"")</f>
        <v>1524688</v>
      </c>
      <c r="D268" s="48">
        <f>IFERROR(IF($J268&gt;0,VLOOKUP($A268&amp;$B268,'PNC AA'!$A:$E,5,0),""),"")</f>
        <v>26983902.039999999</v>
      </c>
      <c r="E268" s="73">
        <f t="shared" si="48"/>
        <v>23</v>
      </c>
      <c r="F268" s="59">
        <f t="shared" si="49"/>
        <v>28508590.039999999</v>
      </c>
      <c r="G268" s="48">
        <f>IFERROR(VLOOKUP($A268&amp;$B268,'PNC Exon. &amp; no Exon.'!$A:$AJ,3,0),0)</f>
        <v>468799.04</v>
      </c>
      <c r="H268" s="48">
        <f>IFERROR(VLOOKUP($A268&amp;$B268,'PNC Exon. &amp; no Exon.'!$A:$AJ,4,0),0)</f>
        <v>33307625.129999999</v>
      </c>
      <c r="I268" s="73">
        <f t="shared" si="50"/>
        <v>23</v>
      </c>
      <c r="J268" s="59">
        <f t="shared" si="51"/>
        <v>33776424.170000002</v>
      </c>
      <c r="K268" s="48">
        <f t="shared" si="52"/>
        <v>5267834.1300000027</v>
      </c>
      <c r="L268" s="155">
        <f t="shared" si="53"/>
        <v>18.478059148519023</v>
      </c>
      <c r="M268" s="155">
        <f t="shared" si="54"/>
        <v>0.43211332788530116</v>
      </c>
      <c r="N268" s="155">
        <f t="shared" si="55"/>
        <v>0.45559349332185806</v>
      </c>
    </row>
    <row r="269" spans="1:14" ht="15.95" customHeight="1" x14ac:dyDescent="0.4">
      <c r="A269" s="126" t="s">
        <v>4</v>
      </c>
      <c r="B269" s="51" t="s">
        <v>78</v>
      </c>
      <c r="C269" s="48">
        <f>IFERROR(IF($J269&gt;0,VLOOKUP($A269&amp;$B269,'PNC AA'!$A:$E,4,0),""),"")</f>
        <v>26651065.809999999</v>
      </c>
      <c r="D269" s="48">
        <f>IFERROR(IF($J269&gt;0,VLOOKUP($A269&amp;$B269,'PNC AA'!$A:$E,5,0),""),"")</f>
        <v>670949.72</v>
      </c>
      <c r="E269" s="73">
        <f t="shared" si="48"/>
        <v>24</v>
      </c>
      <c r="F269" s="59">
        <f t="shared" si="49"/>
        <v>27322015.529999997</v>
      </c>
      <c r="G269" s="48">
        <f>IFERROR(VLOOKUP($A269&amp;$B269,'PNC Exon. &amp; no Exon.'!$A:$AJ,3,0),0)</f>
        <v>38348135.25</v>
      </c>
      <c r="H269" s="48">
        <f>IFERROR(VLOOKUP($A269&amp;$B269,'PNC Exon. &amp; no Exon.'!$A:$AJ,4,0),0)</f>
        <v>0</v>
      </c>
      <c r="I269" s="73">
        <f t="shared" si="50"/>
        <v>21</v>
      </c>
      <c r="J269" s="59">
        <f t="shared" si="51"/>
        <v>38348135.25</v>
      </c>
      <c r="K269" s="48">
        <f t="shared" si="52"/>
        <v>11026119.720000003</v>
      </c>
      <c r="L269" s="155">
        <f t="shared" si="53"/>
        <v>40.356172508185395</v>
      </c>
      <c r="M269" s="155">
        <f t="shared" si="54"/>
        <v>0.41412805889863569</v>
      </c>
      <c r="N269" s="155">
        <f t="shared" si="55"/>
        <v>0.51725904474057249</v>
      </c>
    </row>
    <row r="270" spans="1:14" ht="15.95" customHeight="1" x14ac:dyDescent="0.4">
      <c r="A270" s="126" t="s">
        <v>4</v>
      </c>
      <c r="B270" s="51" t="s">
        <v>125</v>
      </c>
      <c r="C270" s="48">
        <f>IFERROR(IF($J270&gt;0,VLOOKUP($A270&amp;$B270,'PNC AA'!$A:$E,4,0),""),"")</f>
        <v>20358100.849999998</v>
      </c>
      <c r="D270" s="48">
        <f>IFERROR(IF($J270&gt;0,VLOOKUP($A270&amp;$B270,'PNC AA'!$A:$E,5,0),""),"")</f>
        <v>38912.5</v>
      </c>
      <c r="E270" s="73">
        <f t="shared" si="48"/>
        <v>25</v>
      </c>
      <c r="F270" s="59">
        <f t="shared" si="49"/>
        <v>20397013.349999998</v>
      </c>
      <c r="G270" s="48">
        <f>IFERROR(VLOOKUP($A270&amp;$B270,'PNC Exon. &amp; no Exon.'!$A:$AJ,3,0),0)</f>
        <v>31297008.660000004</v>
      </c>
      <c r="H270" s="48">
        <f>IFERROR(VLOOKUP($A270&amp;$B270,'PNC Exon. &amp; no Exon.'!$A:$AJ,4,0),0)</f>
        <v>27293.1</v>
      </c>
      <c r="I270" s="73">
        <f t="shared" si="50"/>
        <v>24</v>
      </c>
      <c r="J270" s="59">
        <f t="shared" si="51"/>
        <v>31324301.760000005</v>
      </c>
      <c r="K270" s="48">
        <f t="shared" si="52"/>
        <v>10927288.410000008</v>
      </c>
      <c r="L270" s="155">
        <f t="shared" si="53"/>
        <v>53.572982585707862</v>
      </c>
      <c r="M270" s="155">
        <f t="shared" si="54"/>
        <v>0.3091637048771218</v>
      </c>
      <c r="N270" s="155">
        <f t="shared" si="55"/>
        <v>0.42251802597215043</v>
      </c>
    </row>
    <row r="271" spans="1:14" ht="15.95" customHeight="1" x14ac:dyDescent="0.4">
      <c r="A271" s="126" t="s">
        <v>4</v>
      </c>
      <c r="B271" s="51" t="s">
        <v>126</v>
      </c>
      <c r="C271" s="48">
        <f>IFERROR(IF($J271&gt;0,VLOOKUP($A271&amp;$B271,'PNC AA'!$A:$E,4,0),""),"")</f>
        <v>13591594.449999999</v>
      </c>
      <c r="D271" s="48">
        <f>IFERROR(IF($J271&gt;0,VLOOKUP($A271&amp;$B271,'PNC AA'!$A:$E,5,0),""),"")</f>
        <v>657183.06000000006</v>
      </c>
      <c r="E271" s="73">
        <f t="shared" si="48"/>
        <v>26</v>
      </c>
      <c r="F271" s="59">
        <f t="shared" si="49"/>
        <v>14248777.51</v>
      </c>
      <c r="G271" s="48">
        <f>IFERROR(VLOOKUP($A271&amp;$B271,'PNC Exon. &amp; no Exon.'!$A:$AJ,3,0),0)</f>
        <v>19595575.079999998</v>
      </c>
      <c r="H271" s="48">
        <f>IFERROR(VLOOKUP($A271&amp;$B271,'PNC Exon. &amp; no Exon.'!$A:$AJ,4,0),0)</f>
        <v>256008.49999999997</v>
      </c>
      <c r="I271" s="73">
        <f t="shared" si="50"/>
        <v>27</v>
      </c>
      <c r="J271" s="59">
        <f t="shared" si="51"/>
        <v>19851583.579999998</v>
      </c>
      <c r="K271" s="48">
        <f t="shared" si="52"/>
        <v>5602806.0699999984</v>
      </c>
      <c r="L271" s="155">
        <f t="shared" si="53"/>
        <v>39.32131066028554</v>
      </c>
      <c r="M271" s="155">
        <f t="shared" si="54"/>
        <v>0.21597303337360468</v>
      </c>
      <c r="N271" s="155">
        <f t="shared" si="55"/>
        <v>0.26776820025892739</v>
      </c>
    </row>
    <row r="272" spans="1:14" ht="15.95" customHeight="1" x14ac:dyDescent="0.4">
      <c r="A272" s="126" t="s">
        <v>4</v>
      </c>
      <c r="B272" s="51" t="s">
        <v>127</v>
      </c>
      <c r="C272" s="48">
        <f>IFERROR(IF($J272&gt;0,VLOOKUP($A272&amp;$B272,'PNC AA'!$A:$E,4,0),""),"")</f>
        <v>10066641.82</v>
      </c>
      <c r="D272" s="48">
        <f>IFERROR(IF($J272&gt;0,VLOOKUP($A272&amp;$B272,'PNC AA'!$A:$E,5,0),""),"")</f>
        <v>0</v>
      </c>
      <c r="E272" s="73">
        <f t="shared" si="48"/>
        <v>27</v>
      </c>
      <c r="F272" s="59">
        <f t="shared" si="49"/>
        <v>10066641.82</v>
      </c>
      <c r="G272" s="48">
        <f>IFERROR(VLOOKUP($A272&amp;$B272,'PNC Exon. &amp; no Exon.'!$A:$AJ,3,0),0)</f>
        <v>9986053.1999999993</v>
      </c>
      <c r="H272" s="48">
        <f>IFERROR(VLOOKUP($A272&amp;$B272,'PNC Exon. &amp; no Exon.'!$A:$AJ,4,0),0)</f>
        <v>0</v>
      </c>
      <c r="I272" s="73">
        <f t="shared" si="50"/>
        <v>29</v>
      </c>
      <c r="J272" s="59">
        <f t="shared" si="51"/>
        <v>9986053.1999999993</v>
      </c>
      <c r="K272" s="48">
        <f t="shared" si="52"/>
        <v>-80588.620000001043</v>
      </c>
      <c r="L272" s="155">
        <f t="shared" si="53"/>
        <v>-0.80055118122799207</v>
      </c>
      <c r="M272" s="155">
        <f t="shared" si="54"/>
        <v>0.15258313692000269</v>
      </c>
      <c r="N272" s="155">
        <f t="shared" si="55"/>
        <v>0.13469693650776765</v>
      </c>
    </row>
    <row r="273" spans="1:14" ht="15.95" customHeight="1" x14ac:dyDescent="0.4">
      <c r="A273" s="126" t="s">
        <v>4</v>
      </c>
      <c r="B273" s="51" t="s">
        <v>109</v>
      </c>
      <c r="C273" s="48">
        <f>IFERROR(IF($J273&gt;0,VLOOKUP($A273&amp;$B273,'PNC AA'!$A:$E,4,0),""),"")</f>
        <v>7733931.8600000003</v>
      </c>
      <c r="D273" s="48">
        <f>IFERROR(IF($J273&gt;0,VLOOKUP($A273&amp;$B273,'PNC AA'!$A:$E,5,0),""),"")</f>
        <v>22230</v>
      </c>
      <c r="E273" s="73">
        <f t="shared" si="48"/>
        <v>28</v>
      </c>
      <c r="F273" s="59">
        <f t="shared" si="49"/>
        <v>7756161.8600000003</v>
      </c>
      <c r="G273" s="48">
        <f>IFERROR(VLOOKUP($A273&amp;$B273,'PNC Exon. &amp; no Exon.'!$A:$AJ,3,0),0)</f>
        <v>17772978.150000002</v>
      </c>
      <c r="H273" s="48">
        <f>IFERROR(VLOOKUP($A273&amp;$B273,'PNC Exon. &amp; no Exon.'!$A:$AJ,4,0),0)</f>
        <v>2500000</v>
      </c>
      <c r="I273" s="73">
        <f t="shared" si="50"/>
        <v>26</v>
      </c>
      <c r="J273" s="59">
        <f t="shared" si="51"/>
        <v>20272978.150000002</v>
      </c>
      <c r="K273" s="48">
        <f t="shared" si="52"/>
        <v>12516816.290000003</v>
      </c>
      <c r="L273" s="155">
        <f t="shared" si="53"/>
        <v>161.37899796227308</v>
      </c>
      <c r="M273" s="155">
        <f t="shared" si="54"/>
        <v>0.11756249285703529</v>
      </c>
      <c r="N273" s="155">
        <f t="shared" si="55"/>
        <v>0.27345218336048033</v>
      </c>
    </row>
    <row r="274" spans="1:14" ht="15.95" customHeight="1" x14ac:dyDescent="0.4">
      <c r="A274" s="126" t="s">
        <v>4</v>
      </c>
      <c r="B274" s="51" t="s">
        <v>79</v>
      </c>
      <c r="C274" s="48">
        <f>IFERROR(IF($J274&gt;0,VLOOKUP($A274&amp;$B274,'PNC AA'!$A:$E,4,0),""),"")</f>
        <v>3513846.41</v>
      </c>
      <c r="D274" s="48">
        <f>IFERROR(IF($J274&gt;0,VLOOKUP($A274&amp;$B274,'PNC AA'!$A:$E,5,0),""),"")</f>
        <v>0</v>
      </c>
      <c r="E274" s="73">
        <f t="shared" si="48"/>
        <v>29</v>
      </c>
      <c r="F274" s="59">
        <f t="shared" si="49"/>
        <v>3513846.41</v>
      </c>
      <c r="G274" s="48">
        <f>IFERROR(VLOOKUP($A274&amp;$B274,'PNC Exon. &amp; no Exon.'!$A:$AJ,3,0),0)</f>
        <v>4134545.16</v>
      </c>
      <c r="H274" s="48">
        <f>IFERROR(VLOOKUP($A274&amp;$B274,'PNC Exon. &amp; no Exon.'!$A:$AJ,4,0),0)</f>
        <v>0</v>
      </c>
      <c r="I274" s="73">
        <f t="shared" si="50"/>
        <v>30</v>
      </c>
      <c r="J274" s="59">
        <f t="shared" si="51"/>
        <v>4134545.16</v>
      </c>
      <c r="K274" s="48">
        <f t="shared" si="52"/>
        <v>620698.75</v>
      </c>
      <c r="L274" s="155">
        <f t="shared" si="53"/>
        <v>17.664367692155331</v>
      </c>
      <c r="M274" s="155">
        <f t="shared" si="54"/>
        <v>5.326043356660224E-2</v>
      </c>
      <c r="N274" s="155">
        <f t="shared" si="55"/>
        <v>5.5768836371212022E-2</v>
      </c>
    </row>
    <row r="275" spans="1:14" ht="15.95" customHeight="1" x14ac:dyDescent="0.4">
      <c r="A275" s="126" t="s">
        <v>4</v>
      </c>
      <c r="B275" s="51" t="s">
        <v>128</v>
      </c>
      <c r="C275" s="48">
        <f>IFERROR(IF($J275&gt;0,VLOOKUP($A275&amp;$B275,'PNC AA'!$A:$E,4,0),""),"")</f>
        <v>2793.4900000000002</v>
      </c>
      <c r="D275" s="48">
        <f>IFERROR(IF($J275&gt;0,VLOOKUP($A275&amp;$B275,'PNC AA'!$A:$E,5,0),""),"")</f>
        <v>1724953.33</v>
      </c>
      <c r="E275" s="73">
        <f t="shared" si="48"/>
        <v>30</v>
      </c>
      <c r="F275" s="59">
        <f t="shared" si="49"/>
        <v>1727746.82</v>
      </c>
      <c r="G275" s="48">
        <f>IFERROR(VLOOKUP($A275&amp;$B275,'PNC Exon. &amp; no Exon.'!$A:$AJ,3,0),0)</f>
        <v>88288.69</v>
      </c>
      <c r="H275" s="48">
        <f>IFERROR(VLOOKUP($A275&amp;$B275,'PNC Exon. &amp; no Exon.'!$A:$AJ,4,0),0)</f>
        <v>10036522.92</v>
      </c>
      <c r="I275" s="73">
        <f t="shared" si="50"/>
        <v>28</v>
      </c>
      <c r="J275" s="59">
        <f t="shared" si="51"/>
        <v>10124811.609999999</v>
      </c>
      <c r="K275" s="48">
        <f t="shared" si="52"/>
        <v>8397064.7899999991</v>
      </c>
      <c r="L275" s="155">
        <f t="shared" si="53"/>
        <v>486.01245812161295</v>
      </c>
      <c r="M275" s="155">
        <f t="shared" si="54"/>
        <v>2.6187981485086675E-2</v>
      </c>
      <c r="N275" s="155">
        <f t="shared" si="55"/>
        <v>0.13656858012585782</v>
      </c>
    </row>
    <row r="276" spans="1:14" ht="15.95" customHeight="1" x14ac:dyDescent="0.4">
      <c r="A276" s="126" t="s">
        <v>4</v>
      </c>
      <c r="B276" s="51" t="s">
        <v>130</v>
      </c>
      <c r="C276" s="48">
        <f>IFERROR(IF($J276&gt;0,VLOOKUP($A276&amp;$B276,'PNC AA'!$A:$E,4,0),""),"")</f>
        <v>833379.83</v>
      </c>
      <c r="D276" s="48">
        <f>IFERROR(IF($J276&gt;0,VLOOKUP($A276&amp;$B276,'PNC AA'!$A:$E,5,0),""),"")</f>
        <v>0</v>
      </c>
      <c r="E276" s="73">
        <f t="shared" si="48"/>
        <v>31</v>
      </c>
      <c r="F276" s="59">
        <f t="shared" si="49"/>
        <v>833379.83</v>
      </c>
      <c r="G276" s="48">
        <f>IFERROR(VLOOKUP($A276&amp;$B276,'PNC Exon. &amp; no Exon.'!$A:$AJ,3,0),0)</f>
        <v>1707671.3900000001</v>
      </c>
      <c r="H276" s="48">
        <f>IFERROR(VLOOKUP($A276&amp;$B276,'PNC Exon. &amp; no Exon.'!$A:$AJ,4,0),0)</f>
        <v>0</v>
      </c>
      <c r="I276" s="73">
        <f t="shared" si="50"/>
        <v>32</v>
      </c>
      <c r="J276" s="59">
        <f t="shared" si="51"/>
        <v>1707671.3900000001</v>
      </c>
      <c r="K276" s="48">
        <f t="shared" si="52"/>
        <v>874291.56000000017</v>
      </c>
      <c r="L276" s="155">
        <f t="shared" si="53"/>
        <v>104.90913368997666</v>
      </c>
      <c r="M276" s="155">
        <f t="shared" si="54"/>
        <v>1.2631790321040602E-2</v>
      </c>
      <c r="N276" s="155">
        <f t="shared" si="55"/>
        <v>2.3033935448587575E-2</v>
      </c>
    </row>
    <row r="277" spans="1:14" ht="15.95" customHeight="1" x14ac:dyDescent="0.4">
      <c r="A277" s="126" t="s">
        <v>4</v>
      </c>
      <c r="B277" s="51" t="s">
        <v>129</v>
      </c>
      <c r="C277" s="48">
        <f>IFERROR(IF($J277&gt;0,VLOOKUP($A277&amp;$B277,'PNC AA'!$A:$E,4,0),""),"")</f>
        <v>720560.97</v>
      </c>
      <c r="D277" s="48">
        <f>IFERROR(IF($J277&gt;0,VLOOKUP($A277&amp;$B277,'PNC AA'!$A:$E,5,0),""),"")</f>
        <v>0</v>
      </c>
      <c r="E277" s="73">
        <f t="shared" si="48"/>
        <v>32</v>
      </c>
      <c r="F277" s="59">
        <f t="shared" si="49"/>
        <v>720560.97</v>
      </c>
      <c r="G277" s="48">
        <f>IFERROR(VLOOKUP($A277&amp;$B277,'PNC Exon. &amp; no Exon.'!$A:$AJ,3,0),0)</f>
        <v>599162.68000000005</v>
      </c>
      <c r="H277" s="48">
        <f>IFERROR(VLOOKUP($A277&amp;$B277,'PNC Exon. &amp; no Exon.'!$A:$AJ,4,0),0)</f>
        <v>221970.51</v>
      </c>
      <c r="I277" s="73">
        <f t="shared" si="50"/>
        <v>33</v>
      </c>
      <c r="J277" s="59">
        <f t="shared" si="51"/>
        <v>821133.19000000006</v>
      </c>
      <c r="K277" s="48">
        <f t="shared" si="52"/>
        <v>100572.22000000009</v>
      </c>
      <c r="L277" s="155">
        <f t="shared" si="53"/>
        <v>13.957489260069151</v>
      </c>
      <c r="M277" s="155">
        <f t="shared" si="54"/>
        <v>1.0921760713317994E-2</v>
      </c>
      <c r="N277" s="155">
        <f t="shared" si="55"/>
        <v>1.1075859795925255E-2</v>
      </c>
    </row>
    <row r="278" spans="1:14" ht="15.95" customHeight="1" x14ac:dyDescent="0.4">
      <c r="A278" s="126" t="s">
        <v>4</v>
      </c>
      <c r="B278" s="51" t="s">
        <v>131</v>
      </c>
      <c r="C278" s="48">
        <f>IFERROR(IF($J278&gt;0,VLOOKUP($A278&amp;$B278,'PNC AA'!$A:$E,4,0),""),"")</f>
        <v>595643.67999999993</v>
      </c>
      <c r="D278" s="48">
        <f>IFERROR(IF($J278&gt;0,VLOOKUP($A278&amp;$B278,'PNC AA'!$A:$E,5,0),""),"")</f>
        <v>23372</v>
      </c>
      <c r="E278" s="73">
        <f t="shared" si="48"/>
        <v>33</v>
      </c>
      <c r="F278" s="59">
        <f t="shared" si="49"/>
        <v>619015.67999999993</v>
      </c>
      <c r="G278" s="48">
        <f>IFERROR(VLOOKUP($A278&amp;$B278,'PNC Exon. &amp; no Exon.'!$A:$AJ,3,0),0)</f>
        <v>2597249.61</v>
      </c>
      <c r="H278" s="48">
        <f>IFERROR(VLOOKUP($A278&amp;$B278,'PNC Exon. &amp; no Exon.'!$A:$AJ,4,0),0)</f>
        <v>40800.94</v>
      </c>
      <c r="I278" s="73">
        <f t="shared" si="50"/>
        <v>31</v>
      </c>
      <c r="J278" s="59">
        <f t="shared" si="51"/>
        <v>2638050.5499999998</v>
      </c>
      <c r="K278" s="48">
        <f t="shared" si="52"/>
        <v>2019034.8699999999</v>
      </c>
      <c r="L278" s="155">
        <f t="shared" si="53"/>
        <v>326.16861498564947</v>
      </c>
      <c r="M278" s="155">
        <f t="shared" si="54"/>
        <v>9.3826080182386543E-3</v>
      </c>
      <c r="N278" s="155">
        <f t="shared" si="55"/>
        <v>3.558336014448947E-2</v>
      </c>
    </row>
    <row r="279" spans="1:14" ht="19.5" customHeight="1" x14ac:dyDescent="0.4">
      <c r="A279" s="8"/>
      <c r="B279" s="53" t="s">
        <v>21</v>
      </c>
      <c r="C279" s="61">
        <f>SUM(C246:C278)</f>
        <v>4203770330.4099984</v>
      </c>
      <c r="D279" s="61">
        <f>SUM(D246:D278)</f>
        <v>2393709589.849999</v>
      </c>
      <c r="E279" s="61"/>
      <c r="F279" s="61">
        <f>SUM(F246:F278)</f>
        <v>6597479920.2600002</v>
      </c>
      <c r="G279" s="61">
        <f>SUM(G246:G278)</f>
        <v>4454025772.21</v>
      </c>
      <c r="H279" s="61">
        <f>SUM(H246:H278)</f>
        <v>2959693840.8000016</v>
      </c>
      <c r="I279" s="61"/>
      <c r="J279" s="61">
        <f>SUM(J246:J278)</f>
        <v>7413719613.0100012</v>
      </c>
      <c r="K279" s="61">
        <f t="shared" si="52"/>
        <v>816239692.75000095</v>
      </c>
      <c r="L279" s="154">
        <f t="shared" si="53"/>
        <v>12.371992072964638</v>
      </c>
      <c r="M279" s="158">
        <f>SUM(M246:M278)</f>
        <v>100.00000000000001</v>
      </c>
      <c r="N279" s="158">
        <f>SUM(N246:N278)</f>
        <v>99.999999999999972</v>
      </c>
    </row>
    <row r="280" spans="1:14" x14ac:dyDescent="0.4">
      <c r="B280" s="70" t="s">
        <v>172</v>
      </c>
    </row>
    <row r="286" spans="1:14" ht="20" x14ac:dyDescent="0.6">
      <c r="A286" s="170" t="s">
        <v>42</v>
      </c>
      <c r="B286" s="170"/>
      <c r="C286" s="170"/>
      <c r="D286" s="170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</row>
    <row r="287" spans="1:14" x14ac:dyDescent="0.4">
      <c r="A287" s="169" t="s">
        <v>59</v>
      </c>
      <c r="B287" s="169"/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</row>
    <row r="288" spans="1:14" x14ac:dyDescent="0.4">
      <c r="A288" s="172" t="s">
        <v>150</v>
      </c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</row>
    <row r="289" spans="1:14" x14ac:dyDescent="0.4">
      <c r="A289" s="169" t="s">
        <v>91</v>
      </c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</row>
    <row r="290" spans="1:14" x14ac:dyDescent="0.4">
      <c r="A290" s="1"/>
      <c r="B290" s="12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74" t="s">
        <v>33</v>
      </c>
      <c r="C291" s="173" t="s">
        <v>107</v>
      </c>
      <c r="D291" s="173"/>
      <c r="E291" s="173" t="s">
        <v>52</v>
      </c>
      <c r="F291" s="173"/>
      <c r="G291" s="173" t="s">
        <v>170</v>
      </c>
      <c r="H291" s="173"/>
      <c r="I291" s="173"/>
      <c r="J291" s="173"/>
      <c r="K291" s="173" t="s">
        <v>29</v>
      </c>
      <c r="L291" s="173"/>
      <c r="M291" s="173" t="s">
        <v>61</v>
      </c>
      <c r="N291" s="173"/>
    </row>
    <row r="292" spans="1:14" ht="32.25" customHeight="1" x14ac:dyDescent="0.4">
      <c r="A292" s="83"/>
      <c r="B292" s="175"/>
      <c r="C292" s="94" t="s">
        <v>28</v>
      </c>
      <c r="D292" s="94" t="s">
        <v>37</v>
      </c>
      <c r="E292" s="94" t="s">
        <v>51</v>
      </c>
      <c r="F292" s="94" t="s">
        <v>57</v>
      </c>
      <c r="G292" s="94" t="s">
        <v>28</v>
      </c>
      <c r="H292" s="94" t="s">
        <v>37</v>
      </c>
      <c r="I292" s="94" t="s">
        <v>51</v>
      </c>
      <c r="J292" s="94" t="s">
        <v>57</v>
      </c>
      <c r="K292" s="94" t="s">
        <v>26</v>
      </c>
      <c r="L292" s="94" t="s">
        <v>24</v>
      </c>
      <c r="M292" s="94">
        <v>2021</v>
      </c>
      <c r="N292" s="94">
        <v>2022</v>
      </c>
    </row>
    <row r="293" spans="1:14" ht="15.95" customHeight="1" x14ac:dyDescent="0.4">
      <c r="A293" s="126" t="s">
        <v>5</v>
      </c>
      <c r="B293" s="87" t="s">
        <v>84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3" t="str">
        <f t="shared" ref="E293:E325" si="56">IF(F293=0,"ND",RANK(F293,$F$293:$F$325))</f>
        <v>ND</v>
      </c>
      <c r="F293" s="59">
        <f t="shared" ref="F293:F325" si="57">SUM(C293:D293)</f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3" t="str">
        <f t="shared" ref="I293:I325" si="58">IF(J293=0,"ND",RANK(J293,$J$293:$J$325))</f>
        <v>ND</v>
      </c>
      <c r="J293" s="59">
        <f t="shared" ref="J293:J325" si="59">(G293+H293)</f>
        <v>0</v>
      </c>
      <c r="K293" s="48">
        <f t="shared" ref="K293:K326" si="60">J293-F293</f>
        <v>0</v>
      </c>
      <c r="L293" s="155">
        <f t="shared" ref="L293:L326" si="61">IFERROR(K293/F293*100,0)</f>
        <v>0</v>
      </c>
      <c r="M293" s="155">
        <f t="shared" ref="M293:M325" si="62">IFERROR(F293/$F$326*100,0)</f>
        <v>0</v>
      </c>
      <c r="N293" s="155">
        <f t="shared" ref="N293:N325" si="63">IFERROR(J293/$J$326*100,0)</f>
        <v>0</v>
      </c>
    </row>
    <row r="294" spans="1:14" ht="15.95" customHeight="1" x14ac:dyDescent="0.4">
      <c r="A294" s="126" t="s">
        <v>5</v>
      </c>
      <c r="B294" s="51" t="s">
        <v>92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3" t="str">
        <f t="shared" si="56"/>
        <v>ND</v>
      </c>
      <c r="F294" s="59">
        <f t="shared" si="57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3" t="str">
        <f t="shared" si="58"/>
        <v>ND</v>
      </c>
      <c r="J294" s="59">
        <f t="shared" si="59"/>
        <v>0</v>
      </c>
      <c r="K294" s="48">
        <f t="shared" si="60"/>
        <v>0</v>
      </c>
      <c r="L294" s="155">
        <f t="shared" si="61"/>
        <v>0</v>
      </c>
      <c r="M294" s="155">
        <f t="shared" si="62"/>
        <v>0</v>
      </c>
      <c r="N294" s="155">
        <f t="shared" si="63"/>
        <v>0</v>
      </c>
    </row>
    <row r="295" spans="1:14" ht="15.95" customHeight="1" x14ac:dyDescent="0.4">
      <c r="A295" s="126" t="s">
        <v>5</v>
      </c>
      <c r="B295" s="51" t="s">
        <v>93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3" t="str">
        <f t="shared" si="56"/>
        <v>ND</v>
      </c>
      <c r="F295" s="59">
        <f t="shared" si="57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3" t="str">
        <f t="shared" si="58"/>
        <v>ND</v>
      </c>
      <c r="J295" s="59">
        <f t="shared" si="59"/>
        <v>0</v>
      </c>
      <c r="K295" s="48">
        <f t="shared" si="60"/>
        <v>0</v>
      </c>
      <c r="L295" s="155">
        <f t="shared" si="61"/>
        <v>0</v>
      </c>
      <c r="M295" s="155">
        <f t="shared" si="62"/>
        <v>0</v>
      </c>
      <c r="N295" s="155">
        <f t="shared" si="63"/>
        <v>0</v>
      </c>
    </row>
    <row r="296" spans="1:14" ht="15.95" customHeight="1" x14ac:dyDescent="0.4">
      <c r="A296" s="126" t="s">
        <v>5</v>
      </c>
      <c r="B296" s="51" t="s">
        <v>110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3" t="str">
        <f t="shared" si="56"/>
        <v>ND</v>
      </c>
      <c r="F296" s="59">
        <f t="shared" si="57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3" t="str">
        <f t="shared" si="58"/>
        <v>ND</v>
      </c>
      <c r="J296" s="59">
        <f t="shared" si="59"/>
        <v>0</v>
      </c>
      <c r="K296" s="48">
        <f t="shared" si="60"/>
        <v>0</v>
      </c>
      <c r="L296" s="155">
        <f t="shared" si="61"/>
        <v>0</v>
      </c>
      <c r="M296" s="155">
        <f t="shared" si="62"/>
        <v>0</v>
      </c>
      <c r="N296" s="155">
        <f t="shared" si="63"/>
        <v>0</v>
      </c>
    </row>
    <row r="297" spans="1:14" ht="15.95" customHeight="1" x14ac:dyDescent="0.4">
      <c r="A297" s="126" t="s">
        <v>5</v>
      </c>
      <c r="B297" s="51" t="s">
        <v>111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3" t="str">
        <f t="shared" si="56"/>
        <v>ND</v>
      </c>
      <c r="F297" s="59">
        <f t="shared" si="57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3" t="str">
        <f t="shared" si="58"/>
        <v>ND</v>
      </c>
      <c r="J297" s="59">
        <f t="shared" si="59"/>
        <v>0</v>
      </c>
      <c r="K297" s="48">
        <f t="shared" si="60"/>
        <v>0</v>
      </c>
      <c r="L297" s="155">
        <f t="shared" si="61"/>
        <v>0</v>
      </c>
      <c r="M297" s="155">
        <f t="shared" si="62"/>
        <v>0</v>
      </c>
      <c r="N297" s="155">
        <f t="shared" si="63"/>
        <v>0</v>
      </c>
    </row>
    <row r="298" spans="1:14" ht="15.95" customHeight="1" x14ac:dyDescent="0.4">
      <c r="A298" s="126" t="s">
        <v>5</v>
      </c>
      <c r="B298" s="51" t="s">
        <v>112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3" t="str">
        <f t="shared" si="56"/>
        <v>ND</v>
      </c>
      <c r="F298" s="59">
        <f t="shared" si="57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3" t="str">
        <f t="shared" si="58"/>
        <v>ND</v>
      </c>
      <c r="J298" s="59">
        <f t="shared" si="59"/>
        <v>0</v>
      </c>
      <c r="K298" s="48">
        <f t="shared" si="60"/>
        <v>0</v>
      </c>
      <c r="L298" s="155">
        <f t="shared" si="61"/>
        <v>0</v>
      </c>
      <c r="M298" s="155">
        <f t="shared" si="62"/>
        <v>0</v>
      </c>
      <c r="N298" s="155">
        <f t="shared" si="63"/>
        <v>0</v>
      </c>
    </row>
    <row r="299" spans="1:14" ht="15.95" customHeight="1" x14ac:dyDescent="0.4">
      <c r="A299" s="126" t="s">
        <v>5</v>
      </c>
      <c r="B299" s="51" t="s">
        <v>94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3" t="str">
        <f t="shared" si="56"/>
        <v>ND</v>
      </c>
      <c r="F299" s="59">
        <f t="shared" si="57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3" t="str">
        <f t="shared" si="58"/>
        <v>ND</v>
      </c>
      <c r="J299" s="59">
        <f t="shared" si="59"/>
        <v>0</v>
      </c>
      <c r="K299" s="48">
        <f t="shared" si="60"/>
        <v>0</v>
      </c>
      <c r="L299" s="155">
        <f t="shared" si="61"/>
        <v>0</v>
      </c>
      <c r="M299" s="155">
        <f t="shared" si="62"/>
        <v>0</v>
      </c>
      <c r="N299" s="155">
        <f t="shared" si="63"/>
        <v>0</v>
      </c>
    </row>
    <row r="300" spans="1:14" ht="15.95" customHeight="1" x14ac:dyDescent="0.4">
      <c r="A300" s="126" t="s">
        <v>5</v>
      </c>
      <c r="B300" s="51" t="s">
        <v>113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3" t="str">
        <f t="shared" si="56"/>
        <v>ND</v>
      </c>
      <c r="F300" s="59">
        <f t="shared" si="57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3" t="str">
        <f t="shared" si="58"/>
        <v>ND</v>
      </c>
      <c r="J300" s="59">
        <f t="shared" si="59"/>
        <v>0</v>
      </c>
      <c r="K300" s="48">
        <f t="shared" si="60"/>
        <v>0</v>
      </c>
      <c r="L300" s="155">
        <f t="shared" si="61"/>
        <v>0</v>
      </c>
      <c r="M300" s="155">
        <f t="shared" si="62"/>
        <v>0</v>
      </c>
      <c r="N300" s="155">
        <f t="shared" si="63"/>
        <v>0</v>
      </c>
    </row>
    <row r="301" spans="1:14" ht="15.95" customHeight="1" x14ac:dyDescent="0.4">
      <c r="A301" s="126" t="s">
        <v>5</v>
      </c>
      <c r="B301" s="51" t="s">
        <v>117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3" t="str">
        <f t="shared" si="56"/>
        <v>ND</v>
      </c>
      <c r="F301" s="59">
        <f t="shared" si="57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3" t="str">
        <f t="shared" si="58"/>
        <v>ND</v>
      </c>
      <c r="J301" s="59">
        <f t="shared" si="59"/>
        <v>0</v>
      </c>
      <c r="K301" s="48">
        <f t="shared" si="60"/>
        <v>0</v>
      </c>
      <c r="L301" s="155">
        <f t="shared" si="61"/>
        <v>0</v>
      </c>
      <c r="M301" s="155">
        <f t="shared" si="62"/>
        <v>0</v>
      </c>
      <c r="N301" s="155">
        <f t="shared" si="63"/>
        <v>0</v>
      </c>
    </row>
    <row r="302" spans="1:14" ht="15.95" customHeight="1" x14ac:dyDescent="0.4">
      <c r="A302" s="126" t="s">
        <v>5</v>
      </c>
      <c r="B302" s="51" t="s">
        <v>77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3" t="str">
        <f t="shared" si="56"/>
        <v>ND</v>
      </c>
      <c r="F302" s="59">
        <f t="shared" si="57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3" t="str">
        <f t="shared" si="58"/>
        <v>ND</v>
      </c>
      <c r="J302" s="59">
        <f t="shared" si="59"/>
        <v>0</v>
      </c>
      <c r="K302" s="48">
        <f t="shared" si="60"/>
        <v>0</v>
      </c>
      <c r="L302" s="155">
        <f t="shared" si="61"/>
        <v>0</v>
      </c>
      <c r="M302" s="155">
        <f t="shared" si="62"/>
        <v>0</v>
      </c>
      <c r="N302" s="155">
        <f t="shared" si="63"/>
        <v>0</v>
      </c>
    </row>
    <row r="303" spans="1:14" ht="15.95" customHeight="1" x14ac:dyDescent="0.4">
      <c r="A303" s="126" t="s">
        <v>5</v>
      </c>
      <c r="B303" s="51" t="s">
        <v>114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56"/>
        <v>ND</v>
      </c>
      <c r="F303" s="59">
        <f t="shared" si="5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58"/>
        <v>ND</v>
      </c>
      <c r="J303" s="59">
        <f t="shared" si="59"/>
        <v>0</v>
      </c>
      <c r="K303" s="48">
        <f t="shared" si="60"/>
        <v>0</v>
      </c>
      <c r="L303" s="155">
        <f t="shared" si="61"/>
        <v>0</v>
      </c>
      <c r="M303" s="155">
        <f t="shared" si="62"/>
        <v>0</v>
      </c>
      <c r="N303" s="155">
        <f t="shared" si="63"/>
        <v>0</v>
      </c>
    </row>
    <row r="304" spans="1:14" ht="15.95" customHeight="1" x14ac:dyDescent="0.4">
      <c r="A304" s="126" t="s">
        <v>5</v>
      </c>
      <c r="B304" s="51" t="s">
        <v>85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56"/>
        <v>ND</v>
      </c>
      <c r="F304" s="59">
        <f t="shared" si="5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58"/>
        <v>ND</v>
      </c>
      <c r="J304" s="59">
        <f t="shared" si="59"/>
        <v>0</v>
      </c>
      <c r="K304" s="48">
        <f t="shared" si="60"/>
        <v>0</v>
      </c>
      <c r="L304" s="155">
        <f t="shared" si="61"/>
        <v>0</v>
      </c>
      <c r="M304" s="155">
        <f t="shared" si="62"/>
        <v>0</v>
      </c>
      <c r="N304" s="155">
        <f t="shared" si="63"/>
        <v>0</v>
      </c>
    </row>
    <row r="305" spans="1:14" ht="15.95" customHeight="1" x14ac:dyDescent="0.4">
      <c r="A305" s="126" t="s">
        <v>5</v>
      </c>
      <c r="B305" s="51" t="s">
        <v>115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56"/>
        <v>ND</v>
      </c>
      <c r="F305" s="59">
        <f t="shared" si="5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58"/>
        <v>ND</v>
      </c>
      <c r="J305" s="59">
        <f t="shared" si="59"/>
        <v>0</v>
      </c>
      <c r="K305" s="48">
        <f t="shared" si="60"/>
        <v>0</v>
      </c>
      <c r="L305" s="155">
        <f t="shared" si="61"/>
        <v>0</v>
      </c>
      <c r="M305" s="155">
        <f t="shared" si="62"/>
        <v>0</v>
      </c>
      <c r="N305" s="155">
        <f t="shared" si="63"/>
        <v>0</v>
      </c>
    </row>
    <row r="306" spans="1:14" ht="15.95" customHeight="1" x14ac:dyDescent="0.4">
      <c r="A306" s="126" t="s">
        <v>5</v>
      </c>
      <c r="B306" s="51" t="s">
        <v>116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56"/>
        <v>ND</v>
      </c>
      <c r="F306" s="59">
        <f t="shared" si="5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58"/>
        <v>ND</v>
      </c>
      <c r="J306" s="59">
        <f t="shared" si="59"/>
        <v>0</v>
      </c>
      <c r="K306" s="48">
        <f t="shared" si="60"/>
        <v>0</v>
      </c>
      <c r="L306" s="155">
        <f t="shared" si="61"/>
        <v>0</v>
      </c>
      <c r="M306" s="155">
        <f t="shared" si="62"/>
        <v>0</v>
      </c>
      <c r="N306" s="155">
        <f t="shared" si="63"/>
        <v>0</v>
      </c>
    </row>
    <row r="307" spans="1:14" ht="15.95" customHeight="1" x14ac:dyDescent="0.4">
      <c r="A307" s="126" t="s">
        <v>5</v>
      </c>
      <c r="B307" s="51" t="s">
        <v>118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56"/>
        <v>ND</v>
      </c>
      <c r="F307" s="59">
        <f t="shared" si="5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58"/>
        <v>ND</v>
      </c>
      <c r="J307" s="59">
        <f t="shared" si="59"/>
        <v>0</v>
      </c>
      <c r="K307" s="48">
        <f t="shared" si="60"/>
        <v>0</v>
      </c>
      <c r="L307" s="155">
        <f t="shared" si="61"/>
        <v>0</v>
      </c>
      <c r="M307" s="155">
        <f t="shared" si="62"/>
        <v>0</v>
      </c>
      <c r="N307" s="155">
        <f t="shared" si="63"/>
        <v>0</v>
      </c>
    </row>
    <row r="308" spans="1:14" ht="15.95" customHeight="1" x14ac:dyDescent="0.4">
      <c r="A308" s="126" t="s">
        <v>5</v>
      </c>
      <c r="B308" s="50" t="s">
        <v>119</v>
      </c>
      <c r="C308" s="48" t="str">
        <f>IFERROR(IF($J308&gt;0,VLOOKUP($A308&amp;$B308,'PNC AA'!$A:$E,4,0),""),"")</f>
        <v/>
      </c>
      <c r="D308" s="48" t="str">
        <f>IFERROR(IF($J308&gt;0,VLOOKUP($A308&amp;$B308,'PNC AA'!$A:$E,5,0),""),"")</f>
        <v/>
      </c>
      <c r="E308" s="73" t="str">
        <f t="shared" si="56"/>
        <v>ND</v>
      </c>
      <c r="F308" s="59">
        <f t="shared" si="57"/>
        <v>0</v>
      </c>
      <c r="G308" s="48">
        <f>IFERROR(VLOOKUP($A308&amp;$B308,'PNC Exon. &amp; no Exon.'!$A:$AJ,3,0),0)</f>
        <v>0</v>
      </c>
      <c r="H308" s="48">
        <f>IFERROR(VLOOKUP($A308&amp;$B308,'PNC Exon. &amp; no Exon.'!$A:$AJ,4,0),0)</f>
        <v>0</v>
      </c>
      <c r="I308" s="73" t="str">
        <f t="shared" si="58"/>
        <v>ND</v>
      </c>
      <c r="J308" s="59">
        <f t="shared" si="59"/>
        <v>0</v>
      </c>
      <c r="K308" s="48">
        <f t="shared" si="60"/>
        <v>0</v>
      </c>
      <c r="L308" s="155">
        <f t="shared" si="61"/>
        <v>0</v>
      </c>
      <c r="M308" s="155">
        <f t="shared" si="62"/>
        <v>0</v>
      </c>
      <c r="N308" s="155">
        <f t="shared" si="63"/>
        <v>0</v>
      </c>
    </row>
    <row r="309" spans="1:14" ht="15.95" customHeight="1" x14ac:dyDescent="0.4">
      <c r="A309" s="126" t="s">
        <v>5</v>
      </c>
      <c r="B309" s="51" t="s">
        <v>121</v>
      </c>
      <c r="C309" s="48" t="str">
        <f>IFERROR(IF($J309&gt;0,VLOOKUP($A309&amp;$B309,'PNC AA'!$A:$E,4,0),""),"")</f>
        <v/>
      </c>
      <c r="D309" s="48" t="str">
        <f>IFERROR(IF($J309&gt;0,VLOOKUP($A309&amp;$B309,'PNC AA'!$A:$E,5,0),""),"")</f>
        <v/>
      </c>
      <c r="E309" s="73" t="str">
        <f t="shared" si="56"/>
        <v>ND</v>
      </c>
      <c r="F309" s="59">
        <f t="shared" si="57"/>
        <v>0</v>
      </c>
      <c r="G309" s="48">
        <f>IFERROR(VLOOKUP($A309&amp;$B309,'PNC Exon. &amp; no Exon.'!$A:$AJ,3,0),0)</f>
        <v>0</v>
      </c>
      <c r="H309" s="48">
        <f>IFERROR(VLOOKUP($A309&amp;$B309,'PNC Exon. &amp; no Exon.'!$A:$AJ,4,0),0)</f>
        <v>0</v>
      </c>
      <c r="I309" s="73" t="str">
        <f t="shared" si="58"/>
        <v>ND</v>
      </c>
      <c r="J309" s="59">
        <f t="shared" si="59"/>
        <v>0</v>
      </c>
      <c r="K309" s="48">
        <f t="shared" si="60"/>
        <v>0</v>
      </c>
      <c r="L309" s="155">
        <f t="shared" si="61"/>
        <v>0</v>
      </c>
      <c r="M309" s="155">
        <f t="shared" si="62"/>
        <v>0</v>
      </c>
      <c r="N309" s="155">
        <f t="shared" si="63"/>
        <v>0</v>
      </c>
    </row>
    <row r="310" spans="1:14" ht="15.95" customHeight="1" x14ac:dyDescent="0.4">
      <c r="A310" s="126" t="s">
        <v>5</v>
      </c>
      <c r="B310" s="51" t="s">
        <v>80</v>
      </c>
      <c r="C310" s="48" t="str">
        <f>IFERROR(IF($J310&gt;0,VLOOKUP($A310&amp;$B310,'PNC AA'!$A:$E,4,0),""),"")</f>
        <v/>
      </c>
      <c r="D310" s="48" t="str">
        <f>IFERROR(IF($J310&gt;0,VLOOKUP($A310&amp;$B310,'PNC AA'!$A:$E,5,0),""),"")</f>
        <v/>
      </c>
      <c r="E310" s="73" t="str">
        <f t="shared" si="56"/>
        <v>ND</v>
      </c>
      <c r="F310" s="59">
        <f t="shared" si="57"/>
        <v>0</v>
      </c>
      <c r="G310" s="48">
        <f>IFERROR(VLOOKUP($A310&amp;$B310,'PNC Exon. &amp; no Exon.'!$A:$AJ,3,0),0)</f>
        <v>0</v>
      </c>
      <c r="H310" s="48">
        <f>IFERROR(VLOOKUP($A310&amp;$B310,'PNC Exon. &amp; no Exon.'!$A:$AJ,4,0),0)</f>
        <v>0</v>
      </c>
      <c r="I310" s="73" t="str">
        <f t="shared" si="58"/>
        <v>ND</v>
      </c>
      <c r="J310" s="59">
        <f t="shared" si="59"/>
        <v>0</v>
      </c>
      <c r="K310" s="48">
        <f t="shared" si="60"/>
        <v>0</v>
      </c>
      <c r="L310" s="155">
        <f t="shared" si="61"/>
        <v>0</v>
      </c>
      <c r="M310" s="155">
        <f t="shared" si="62"/>
        <v>0</v>
      </c>
      <c r="N310" s="155">
        <f t="shared" si="63"/>
        <v>0</v>
      </c>
    </row>
    <row r="311" spans="1:14" ht="15.95" customHeight="1" x14ac:dyDescent="0.4">
      <c r="A311" s="126" t="s">
        <v>5</v>
      </c>
      <c r="B311" s="51" t="s">
        <v>120</v>
      </c>
      <c r="C311" s="48" t="str">
        <f>IFERROR(IF($J311&gt;0,VLOOKUP($A311&amp;$B311,'PNC AA'!$A:$E,4,0),""),"")</f>
        <v/>
      </c>
      <c r="D311" s="48" t="str">
        <f>IFERROR(IF($J311&gt;0,VLOOKUP($A311&amp;$B311,'PNC AA'!$A:$E,5,0),""),"")</f>
        <v/>
      </c>
      <c r="E311" s="73" t="str">
        <f t="shared" si="56"/>
        <v>ND</v>
      </c>
      <c r="F311" s="59">
        <f t="shared" si="57"/>
        <v>0</v>
      </c>
      <c r="G311" s="48">
        <f>IFERROR(VLOOKUP($A311&amp;$B311,'PNC Exon. &amp; no Exon.'!$A:$AJ,3,0),0)</f>
        <v>0</v>
      </c>
      <c r="H311" s="48">
        <f>IFERROR(VLOOKUP($A311&amp;$B311,'PNC Exon. &amp; no Exon.'!$A:$AJ,4,0),0)</f>
        <v>0</v>
      </c>
      <c r="I311" s="73" t="str">
        <f t="shared" si="58"/>
        <v>ND</v>
      </c>
      <c r="J311" s="59">
        <f t="shared" si="59"/>
        <v>0</v>
      </c>
      <c r="K311" s="48">
        <f t="shared" si="60"/>
        <v>0</v>
      </c>
      <c r="L311" s="155">
        <f t="shared" si="61"/>
        <v>0</v>
      </c>
      <c r="M311" s="155">
        <f t="shared" si="62"/>
        <v>0</v>
      </c>
      <c r="N311" s="155">
        <f t="shared" si="63"/>
        <v>0</v>
      </c>
    </row>
    <row r="312" spans="1:14" ht="15.95" customHeight="1" x14ac:dyDescent="0.4">
      <c r="A312" s="126" t="s">
        <v>5</v>
      </c>
      <c r="B312" s="51" t="s">
        <v>87</v>
      </c>
      <c r="C312" s="48" t="str">
        <f>IFERROR(IF($J312&gt;0,VLOOKUP($A312&amp;$B312,'PNC AA'!$A:$E,4,0),""),"")</f>
        <v/>
      </c>
      <c r="D312" s="48" t="str">
        <f>IFERROR(IF($J312&gt;0,VLOOKUP($A312&amp;$B312,'PNC AA'!$A:$E,5,0),""),"")</f>
        <v/>
      </c>
      <c r="E312" s="73" t="str">
        <f t="shared" si="56"/>
        <v>ND</v>
      </c>
      <c r="F312" s="59">
        <f t="shared" si="57"/>
        <v>0</v>
      </c>
      <c r="G312" s="48">
        <f>IFERROR(VLOOKUP($A312&amp;$B312,'PNC Exon. &amp; no Exon.'!$A:$AJ,3,0),0)</f>
        <v>0</v>
      </c>
      <c r="H312" s="48">
        <f>IFERROR(VLOOKUP($A312&amp;$B312,'PNC Exon. &amp; no Exon.'!$A:$AJ,4,0),0)</f>
        <v>0</v>
      </c>
      <c r="I312" s="73" t="str">
        <f t="shared" si="58"/>
        <v>ND</v>
      </c>
      <c r="J312" s="59">
        <f t="shared" si="59"/>
        <v>0</v>
      </c>
      <c r="K312" s="48">
        <f t="shared" si="60"/>
        <v>0</v>
      </c>
      <c r="L312" s="155">
        <f t="shared" si="61"/>
        <v>0</v>
      </c>
      <c r="M312" s="155">
        <f t="shared" si="62"/>
        <v>0</v>
      </c>
      <c r="N312" s="155">
        <f t="shared" si="63"/>
        <v>0</v>
      </c>
    </row>
    <row r="313" spans="1:14" ht="15.95" customHeight="1" x14ac:dyDescent="0.4">
      <c r="A313" s="126" t="s">
        <v>5</v>
      </c>
      <c r="B313" s="51" t="s">
        <v>122</v>
      </c>
      <c r="C313" s="48" t="str">
        <f>IFERROR(IF($J313&gt;0,VLOOKUP($A313&amp;$B313,'PNC AA'!$A:$E,4,0),""),"")</f>
        <v/>
      </c>
      <c r="D313" s="48" t="str">
        <f>IFERROR(IF($J313&gt;0,VLOOKUP($A313&amp;$B313,'PNC AA'!$A:$E,5,0),""),"")</f>
        <v/>
      </c>
      <c r="E313" s="73" t="str">
        <f t="shared" si="56"/>
        <v>ND</v>
      </c>
      <c r="F313" s="59">
        <f t="shared" si="57"/>
        <v>0</v>
      </c>
      <c r="G313" s="48">
        <f>IFERROR(VLOOKUP($A313&amp;$B313,'PNC Exon. &amp; no Exon.'!$A:$AJ,3,0),0)</f>
        <v>0</v>
      </c>
      <c r="H313" s="48">
        <f>IFERROR(VLOOKUP($A313&amp;$B313,'PNC Exon. &amp; no Exon.'!$A:$AJ,4,0),0)</f>
        <v>0</v>
      </c>
      <c r="I313" s="73" t="str">
        <f t="shared" si="58"/>
        <v>ND</v>
      </c>
      <c r="J313" s="59">
        <f t="shared" si="59"/>
        <v>0</v>
      </c>
      <c r="K313" s="48">
        <f t="shared" si="60"/>
        <v>0</v>
      </c>
      <c r="L313" s="155">
        <f t="shared" si="61"/>
        <v>0</v>
      </c>
      <c r="M313" s="155">
        <f t="shared" si="62"/>
        <v>0</v>
      </c>
      <c r="N313" s="155">
        <f t="shared" si="63"/>
        <v>0</v>
      </c>
    </row>
    <row r="314" spans="1:14" ht="15.95" customHeight="1" x14ac:dyDescent="0.4">
      <c r="A314" s="126" t="s">
        <v>5</v>
      </c>
      <c r="B314" s="50" t="s">
        <v>123</v>
      </c>
      <c r="C314" s="48" t="str">
        <f>IFERROR(IF($J314&gt;0,VLOOKUP($A314&amp;$B314,'PNC AA'!$A:$E,4,0),""),"")</f>
        <v/>
      </c>
      <c r="D314" s="48" t="str">
        <f>IFERROR(IF($J314&gt;0,VLOOKUP($A314&amp;$B314,'PNC AA'!$A:$E,5,0),""),"")</f>
        <v/>
      </c>
      <c r="E314" s="73" t="str">
        <f t="shared" si="56"/>
        <v>ND</v>
      </c>
      <c r="F314" s="59">
        <f t="shared" si="57"/>
        <v>0</v>
      </c>
      <c r="G314" s="48">
        <f>IFERROR(VLOOKUP($A314&amp;$B314,'PNC Exon. &amp; no Exon.'!$A:$AJ,3,0),0)</f>
        <v>0</v>
      </c>
      <c r="H314" s="48">
        <f>IFERROR(VLOOKUP($A314&amp;$B314,'PNC Exon. &amp; no Exon.'!$A:$AJ,4,0),0)</f>
        <v>0</v>
      </c>
      <c r="I314" s="73" t="str">
        <f t="shared" si="58"/>
        <v>ND</v>
      </c>
      <c r="J314" s="59">
        <f t="shared" si="59"/>
        <v>0</v>
      </c>
      <c r="K314" s="48">
        <f t="shared" si="60"/>
        <v>0</v>
      </c>
      <c r="L314" s="155">
        <f t="shared" si="61"/>
        <v>0</v>
      </c>
      <c r="M314" s="155">
        <f t="shared" si="62"/>
        <v>0</v>
      </c>
      <c r="N314" s="155">
        <f t="shared" si="63"/>
        <v>0</v>
      </c>
    </row>
    <row r="315" spans="1:14" ht="15.95" customHeight="1" x14ac:dyDescent="0.4">
      <c r="A315" s="126" t="s">
        <v>5</v>
      </c>
      <c r="B315" s="51" t="s">
        <v>78</v>
      </c>
      <c r="C315" s="48" t="str">
        <f>IFERROR(IF($J315&gt;0,VLOOKUP($A315&amp;$B315,'PNC AA'!$A:$E,4,0),""),"")</f>
        <v/>
      </c>
      <c r="D315" s="48" t="str">
        <f>IFERROR(IF($J315&gt;0,VLOOKUP($A315&amp;$B315,'PNC AA'!$A:$E,5,0),""),"")</f>
        <v/>
      </c>
      <c r="E315" s="73" t="str">
        <f t="shared" si="56"/>
        <v>ND</v>
      </c>
      <c r="F315" s="59">
        <f t="shared" si="57"/>
        <v>0</v>
      </c>
      <c r="G315" s="48">
        <f>IFERROR(VLOOKUP($A315&amp;$B315,'PNC Exon. &amp; no Exon.'!$A:$AJ,3,0),0)</f>
        <v>0</v>
      </c>
      <c r="H315" s="48">
        <f>IFERROR(VLOOKUP($A315&amp;$B315,'PNC Exon. &amp; no Exon.'!$A:$AJ,4,0),0)</f>
        <v>0</v>
      </c>
      <c r="I315" s="73" t="str">
        <f t="shared" si="58"/>
        <v>ND</v>
      </c>
      <c r="J315" s="59">
        <f t="shared" si="59"/>
        <v>0</v>
      </c>
      <c r="K315" s="48">
        <f t="shared" si="60"/>
        <v>0</v>
      </c>
      <c r="L315" s="155">
        <f t="shared" si="61"/>
        <v>0</v>
      </c>
      <c r="M315" s="155">
        <f t="shared" si="62"/>
        <v>0</v>
      </c>
      <c r="N315" s="155">
        <f t="shared" si="63"/>
        <v>0</v>
      </c>
    </row>
    <row r="316" spans="1:14" ht="15.95" customHeight="1" x14ac:dyDescent="0.4">
      <c r="A316" s="126" t="s">
        <v>5</v>
      </c>
      <c r="B316" s="51" t="s">
        <v>124</v>
      </c>
      <c r="C316" s="48" t="str">
        <f>IFERROR(IF($J316&gt;0,VLOOKUP($A316&amp;$B316,'PNC AA'!$A:$E,4,0),""),"")</f>
        <v/>
      </c>
      <c r="D316" s="48" t="str">
        <f>IFERROR(IF($J316&gt;0,VLOOKUP($A316&amp;$B316,'PNC AA'!$A:$E,5,0),""),"")</f>
        <v/>
      </c>
      <c r="E316" s="73" t="str">
        <f t="shared" si="56"/>
        <v>ND</v>
      </c>
      <c r="F316" s="59">
        <f t="shared" si="57"/>
        <v>0</v>
      </c>
      <c r="G316" s="48">
        <f>IFERROR(VLOOKUP($A316&amp;$B316,'PNC Exon. &amp; no Exon.'!$A:$AJ,3,0),0)</f>
        <v>0</v>
      </c>
      <c r="H316" s="48">
        <f>IFERROR(VLOOKUP($A316&amp;$B316,'PNC Exon. &amp; no Exon.'!$A:$AJ,4,0),0)</f>
        <v>0</v>
      </c>
      <c r="I316" s="73" t="str">
        <f t="shared" si="58"/>
        <v>ND</v>
      </c>
      <c r="J316" s="59">
        <f t="shared" si="59"/>
        <v>0</v>
      </c>
      <c r="K316" s="48">
        <f t="shared" si="60"/>
        <v>0</v>
      </c>
      <c r="L316" s="155">
        <f t="shared" si="61"/>
        <v>0</v>
      </c>
      <c r="M316" s="155">
        <f t="shared" si="62"/>
        <v>0</v>
      </c>
      <c r="N316" s="155">
        <f t="shared" si="63"/>
        <v>0</v>
      </c>
    </row>
    <row r="317" spans="1:14" ht="15.95" customHeight="1" x14ac:dyDescent="0.4">
      <c r="A317" s="126" t="s">
        <v>5</v>
      </c>
      <c r="B317" s="51" t="s">
        <v>125</v>
      </c>
      <c r="C317" s="48" t="str">
        <f>IFERROR(IF($J317&gt;0,VLOOKUP($A317&amp;$B317,'PNC AA'!$A:$E,4,0),""),"")</f>
        <v/>
      </c>
      <c r="D317" s="48" t="str">
        <f>IFERROR(IF($J317&gt;0,VLOOKUP($A317&amp;$B317,'PNC AA'!$A:$E,5,0),""),"")</f>
        <v/>
      </c>
      <c r="E317" s="73" t="str">
        <f t="shared" si="56"/>
        <v>ND</v>
      </c>
      <c r="F317" s="59">
        <f t="shared" si="57"/>
        <v>0</v>
      </c>
      <c r="G317" s="48">
        <f>IFERROR(VLOOKUP($A317&amp;$B317,'PNC Exon. &amp; no Exon.'!$A:$AJ,3,0),0)</f>
        <v>0</v>
      </c>
      <c r="H317" s="48">
        <f>IFERROR(VLOOKUP($A317&amp;$B317,'PNC Exon. &amp; no Exon.'!$A:$AJ,4,0),0)</f>
        <v>0</v>
      </c>
      <c r="I317" s="73" t="str">
        <f t="shared" si="58"/>
        <v>ND</v>
      </c>
      <c r="J317" s="59">
        <f t="shared" si="59"/>
        <v>0</v>
      </c>
      <c r="K317" s="48">
        <f t="shared" si="60"/>
        <v>0</v>
      </c>
      <c r="L317" s="155">
        <f t="shared" si="61"/>
        <v>0</v>
      </c>
      <c r="M317" s="155">
        <f t="shared" si="62"/>
        <v>0</v>
      </c>
      <c r="N317" s="155">
        <f t="shared" si="63"/>
        <v>0</v>
      </c>
    </row>
    <row r="318" spans="1:14" ht="15.95" customHeight="1" x14ac:dyDescent="0.4">
      <c r="A318" s="126" t="s">
        <v>5</v>
      </c>
      <c r="B318" s="51" t="s">
        <v>126</v>
      </c>
      <c r="C318" s="48" t="str">
        <f>IFERROR(IF($J318&gt;0,VLOOKUP($A318&amp;$B318,'PNC AA'!$A:$E,4,0),""),"")</f>
        <v/>
      </c>
      <c r="D318" s="48" t="str">
        <f>IFERROR(IF($J318&gt;0,VLOOKUP($A318&amp;$B318,'PNC AA'!$A:$E,5,0),""),"")</f>
        <v/>
      </c>
      <c r="E318" s="73" t="str">
        <f t="shared" si="56"/>
        <v>ND</v>
      </c>
      <c r="F318" s="59">
        <f t="shared" si="57"/>
        <v>0</v>
      </c>
      <c r="G318" s="48">
        <f>IFERROR(VLOOKUP($A318&amp;$B318,'PNC Exon. &amp; no Exon.'!$A:$AJ,3,0),0)</f>
        <v>0</v>
      </c>
      <c r="H318" s="48">
        <f>IFERROR(VLOOKUP($A318&amp;$B318,'PNC Exon. &amp; no Exon.'!$A:$AJ,4,0),0)</f>
        <v>0</v>
      </c>
      <c r="I318" s="73" t="str">
        <f t="shared" si="58"/>
        <v>ND</v>
      </c>
      <c r="J318" s="59">
        <f t="shared" si="59"/>
        <v>0</v>
      </c>
      <c r="K318" s="48">
        <f t="shared" si="60"/>
        <v>0</v>
      </c>
      <c r="L318" s="155">
        <f t="shared" si="61"/>
        <v>0</v>
      </c>
      <c r="M318" s="155">
        <f t="shared" si="62"/>
        <v>0</v>
      </c>
      <c r="N318" s="155">
        <f t="shared" si="63"/>
        <v>0</v>
      </c>
    </row>
    <row r="319" spans="1:14" ht="15.95" customHeight="1" x14ac:dyDescent="0.4">
      <c r="A319" s="126" t="s">
        <v>5</v>
      </c>
      <c r="B319" s="51" t="s">
        <v>127</v>
      </c>
      <c r="C319" s="48" t="str">
        <f>IFERROR(IF($J319&gt;0,VLOOKUP($A319&amp;$B319,'PNC AA'!$A:$E,4,0),""),"")</f>
        <v/>
      </c>
      <c r="D319" s="48" t="str">
        <f>IFERROR(IF($J319&gt;0,VLOOKUP($A319&amp;$B319,'PNC AA'!$A:$E,5,0),""),"")</f>
        <v/>
      </c>
      <c r="E319" s="73" t="str">
        <f t="shared" si="56"/>
        <v>ND</v>
      </c>
      <c r="F319" s="59">
        <f t="shared" si="57"/>
        <v>0</v>
      </c>
      <c r="G319" s="48">
        <f>IFERROR(VLOOKUP($A319&amp;$B319,'PNC Exon. &amp; no Exon.'!$A:$AJ,3,0),0)</f>
        <v>0</v>
      </c>
      <c r="H319" s="48">
        <f>IFERROR(VLOOKUP($A319&amp;$B319,'PNC Exon. &amp; no Exon.'!$A:$AJ,4,0),0)</f>
        <v>0</v>
      </c>
      <c r="I319" s="73" t="str">
        <f t="shared" si="58"/>
        <v>ND</v>
      </c>
      <c r="J319" s="59">
        <f t="shared" si="59"/>
        <v>0</v>
      </c>
      <c r="K319" s="48">
        <f t="shared" si="60"/>
        <v>0</v>
      </c>
      <c r="L319" s="155">
        <f t="shared" si="61"/>
        <v>0</v>
      </c>
      <c r="M319" s="155">
        <f t="shared" si="62"/>
        <v>0</v>
      </c>
      <c r="N319" s="155">
        <f t="shared" si="63"/>
        <v>0</v>
      </c>
    </row>
    <row r="320" spans="1:14" ht="15.95" customHeight="1" x14ac:dyDescent="0.4">
      <c r="A320" s="126" t="s">
        <v>5</v>
      </c>
      <c r="B320" s="51" t="s">
        <v>109</v>
      </c>
      <c r="C320" s="48" t="str">
        <f>IFERROR(IF($J320&gt;0,VLOOKUP($A320&amp;$B320,'PNC AA'!$A:$E,4,0),""),"")</f>
        <v/>
      </c>
      <c r="D320" s="48" t="str">
        <f>IFERROR(IF($J320&gt;0,VLOOKUP($A320&amp;$B320,'PNC AA'!$A:$E,5,0),""),"")</f>
        <v/>
      </c>
      <c r="E320" s="73" t="str">
        <f t="shared" si="56"/>
        <v>ND</v>
      </c>
      <c r="F320" s="59">
        <f t="shared" si="57"/>
        <v>0</v>
      </c>
      <c r="G320" s="48">
        <f>IFERROR(VLOOKUP($A320&amp;$B320,'PNC Exon. &amp; no Exon.'!$A:$AJ,3,0),0)</f>
        <v>0</v>
      </c>
      <c r="H320" s="48">
        <f>IFERROR(VLOOKUP($A320&amp;$B320,'PNC Exon. &amp; no Exon.'!$A:$AJ,4,0),0)</f>
        <v>0</v>
      </c>
      <c r="I320" s="73" t="str">
        <f t="shared" si="58"/>
        <v>ND</v>
      </c>
      <c r="J320" s="59">
        <f t="shared" si="59"/>
        <v>0</v>
      </c>
      <c r="K320" s="48">
        <f t="shared" si="60"/>
        <v>0</v>
      </c>
      <c r="L320" s="155">
        <f t="shared" si="61"/>
        <v>0</v>
      </c>
      <c r="M320" s="155">
        <f t="shared" si="62"/>
        <v>0</v>
      </c>
      <c r="N320" s="155">
        <f t="shared" si="63"/>
        <v>0</v>
      </c>
    </row>
    <row r="321" spans="1:14" ht="15.95" customHeight="1" x14ac:dyDescent="0.4">
      <c r="A321" s="126" t="s">
        <v>5</v>
      </c>
      <c r="B321" s="51" t="s">
        <v>79</v>
      </c>
      <c r="C321" s="48" t="str">
        <f>IFERROR(IF($J321&gt;0,VLOOKUP($A321&amp;$B321,'PNC AA'!$A:$E,4,0),""),"")</f>
        <v/>
      </c>
      <c r="D321" s="48" t="str">
        <f>IFERROR(IF($J321&gt;0,VLOOKUP($A321&amp;$B321,'PNC AA'!$A:$E,5,0),""),"")</f>
        <v/>
      </c>
      <c r="E321" s="73" t="str">
        <f t="shared" si="56"/>
        <v>ND</v>
      </c>
      <c r="F321" s="59">
        <f t="shared" si="57"/>
        <v>0</v>
      </c>
      <c r="G321" s="48">
        <f>IFERROR(VLOOKUP($A321&amp;$B321,'PNC Exon. &amp; no Exon.'!$A:$AJ,3,0),0)</f>
        <v>0</v>
      </c>
      <c r="H321" s="48">
        <f>IFERROR(VLOOKUP($A321&amp;$B321,'PNC Exon. &amp; no Exon.'!$A:$AJ,4,0),0)</f>
        <v>0</v>
      </c>
      <c r="I321" s="73" t="str">
        <f t="shared" si="58"/>
        <v>ND</v>
      </c>
      <c r="J321" s="59">
        <f t="shared" si="59"/>
        <v>0</v>
      </c>
      <c r="K321" s="48">
        <f t="shared" si="60"/>
        <v>0</v>
      </c>
      <c r="L321" s="155">
        <f t="shared" si="61"/>
        <v>0</v>
      </c>
      <c r="M321" s="155">
        <f t="shared" si="62"/>
        <v>0</v>
      </c>
      <c r="N321" s="155">
        <f t="shared" si="63"/>
        <v>0</v>
      </c>
    </row>
    <row r="322" spans="1:14" ht="15.95" customHeight="1" x14ac:dyDescent="0.4">
      <c r="A322" s="126" t="s">
        <v>5</v>
      </c>
      <c r="B322" s="51" t="s">
        <v>128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si="56"/>
        <v>ND</v>
      </c>
      <c r="F322" s="59">
        <f t="shared" si="57"/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si="58"/>
        <v>ND</v>
      </c>
      <c r="J322" s="59">
        <f t="shared" si="59"/>
        <v>0</v>
      </c>
      <c r="K322" s="48">
        <f t="shared" si="60"/>
        <v>0</v>
      </c>
      <c r="L322" s="155">
        <f t="shared" si="61"/>
        <v>0</v>
      </c>
      <c r="M322" s="155">
        <f t="shared" si="62"/>
        <v>0</v>
      </c>
      <c r="N322" s="155">
        <f t="shared" si="63"/>
        <v>0</v>
      </c>
    </row>
    <row r="323" spans="1:14" ht="15.95" customHeight="1" x14ac:dyDescent="0.4">
      <c r="A323" s="126" t="s">
        <v>5</v>
      </c>
      <c r="B323" s="51" t="s">
        <v>129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56"/>
        <v>ND</v>
      </c>
      <c r="F323" s="59">
        <f t="shared" si="57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58"/>
        <v>ND</v>
      </c>
      <c r="J323" s="59">
        <f t="shared" si="59"/>
        <v>0</v>
      </c>
      <c r="K323" s="48">
        <f t="shared" si="60"/>
        <v>0</v>
      </c>
      <c r="L323" s="155">
        <f t="shared" si="61"/>
        <v>0</v>
      </c>
      <c r="M323" s="155">
        <f t="shared" si="62"/>
        <v>0</v>
      </c>
      <c r="N323" s="155">
        <f t="shared" si="63"/>
        <v>0</v>
      </c>
    </row>
    <row r="324" spans="1:14" ht="15.95" customHeight="1" x14ac:dyDescent="0.4">
      <c r="A324" s="126" t="s">
        <v>5</v>
      </c>
      <c r="B324" s="51" t="s">
        <v>130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56"/>
        <v>ND</v>
      </c>
      <c r="F324" s="59">
        <f t="shared" si="57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58"/>
        <v>ND</v>
      </c>
      <c r="J324" s="59">
        <f t="shared" si="59"/>
        <v>0</v>
      </c>
      <c r="K324" s="48">
        <f t="shared" si="60"/>
        <v>0</v>
      </c>
      <c r="L324" s="155">
        <f t="shared" si="61"/>
        <v>0</v>
      </c>
      <c r="M324" s="155">
        <f t="shared" si="62"/>
        <v>0</v>
      </c>
      <c r="N324" s="155">
        <f t="shared" si="63"/>
        <v>0</v>
      </c>
    </row>
    <row r="325" spans="1:14" ht="15.95" customHeight="1" x14ac:dyDescent="0.4">
      <c r="A325" s="126" t="s">
        <v>5</v>
      </c>
      <c r="B325" s="51" t="s">
        <v>131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56"/>
        <v>ND</v>
      </c>
      <c r="F325" s="59">
        <f t="shared" si="57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58"/>
        <v>ND</v>
      </c>
      <c r="J325" s="59">
        <f t="shared" si="59"/>
        <v>0</v>
      </c>
      <c r="K325" s="48">
        <f t="shared" si="60"/>
        <v>0</v>
      </c>
      <c r="L325" s="155">
        <f t="shared" si="61"/>
        <v>0</v>
      </c>
      <c r="M325" s="155">
        <f t="shared" si="62"/>
        <v>0</v>
      </c>
      <c r="N325" s="155">
        <f t="shared" si="63"/>
        <v>0</v>
      </c>
    </row>
    <row r="326" spans="1:14" ht="19.5" customHeight="1" x14ac:dyDescent="0.4">
      <c r="A326" s="8"/>
      <c r="B326" s="53" t="s">
        <v>21</v>
      </c>
      <c r="C326" s="61">
        <f>SUM(C293:C325)</f>
        <v>0</v>
      </c>
      <c r="D326" s="61">
        <f>SUM(D293:D325)</f>
        <v>0</v>
      </c>
      <c r="E326" s="61"/>
      <c r="F326" s="61">
        <f>SUM(F293:F325)</f>
        <v>0</v>
      </c>
      <c r="G326" s="61">
        <f>SUM(G293:G325)</f>
        <v>0</v>
      </c>
      <c r="H326" s="61">
        <f>SUM(H293:H325)</f>
        <v>0</v>
      </c>
      <c r="I326" s="61"/>
      <c r="J326" s="61">
        <f>SUM(J293:J325)</f>
        <v>0</v>
      </c>
      <c r="K326" s="61">
        <f t="shared" si="60"/>
        <v>0</v>
      </c>
      <c r="L326" s="154">
        <f t="shared" si="61"/>
        <v>0</v>
      </c>
      <c r="M326" s="158">
        <f>SUM(M293:M325)</f>
        <v>0</v>
      </c>
      <c r="N326" s="158">
        <f>SUM(N293:N325)</f>
        <v>0</v>
      </c>
    </row>
    <row r="327" spans="1:14" x14ac:dyDescent="0.4">
      <c r="B327" s="70" t="s">
        <v>172</v>
      </c>
    </row>
    <row r="331" spans="1:14" ht="13.5" customHeight="1" x14ac:dyDescent="0.4"/>
    <row r="333" spans="1:14" ht="20" x14ac:dyDescent="0.6">
      <c r="A333" s="170" t="s">
        <v>42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</row>
    <row r="334" spans="1:14" x14ac:dyDescent="0.4">
      <c r="A334" s="169" t="s">
        <v>59</v>
      </c>
      <c r="B334" s="169"/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</row>
    <row r="335" spans="1:14" x14ac:dyDescent="0.4">
      <c r="A335" s="172" t="s">
        <v>151</v>
      </c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</row>
    <row r="336" spans="1:14" x14ac:dyDescent="0.4">
      <c r="A336" s="169" t="s">
        <v>91</v>
      </c>
      <c r="B336" s="169"/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</row>
    <row r="337" spans="1:14" x14ac:dyDescent="0.4">
      <c r="A337" s="1"/>
      <c r="B337" s="12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74" t="s">
        <v>33</v>
      </c>
      <c r="C338" s="173" t="s">
        <v>107</v>
      </c>
      <c r="D338" s="173"/>
      <c r="E338" s="173" t="s">
        <v>52</v>
      </c>
      <c r="F338" s="173"/>
      <c r="G338" s="173" t="s">
        <v>170</v>
      </c>
      <c r="H338" s="173"/>
      <c r="I338" s="173"/>
      <c r="J338" s="173"/>
      <c r="K338" s="173" t="s">
        <v>29</v>
      </c>
      <c r="L338" s="173"/>
      <c r="M338" s="173" t="s">
        <v>61</v>
      </c>
      <c r="N338" s="173"/>
    </row>
    <row r="339" spans="1:14" ht="31.5" customHeight="1" x14ac:dyDescent="0.4">
      <c r="A339" s="83"/>
      <c r="B339" s="175"/>
      <c r="C339" s="94" t="s">
        <v>28</v>
      </c>
      <c r="D339" s="94" t="s">
        <v>37</v>
      </c>
      <c r="E339" s="94" t="s">
        <v>51</v>
      </c>
      <c r="F339" s="94" t="s">
        <v>57</v>
      </c>
      <c r="G339" s="94" t="s">
        <v>28</v>
      </c>
      <c r="H339" s="94" t="s">
        <v>37</v>
      </c>
      <c r="I339" s="94" t="s">
        <v>51</v>
      </c>
      <c r="J339" s="94" t="s">
        <v>57</v>
      </c>
      <c r="K339" s="94" t="s">
        <v>26</v>
      </c>
      <c r="L339" s="94" t="s">
        <v>24</v>
      </c>
      <c r="M339" s="94">
        <v>2021</v>
      </c>
      <c r="N339" s="94">
        <v>2022</v>
      </c>
    </row>
    <row r="340" spans="1:14" ht="15.95" customHeight="1" x14ac:dyDescent="0.4">
      <c r="A340" s="126" t="s">
        <v>6</v>
      </c>
      <c r="B340" s="87" t="s">
        <v>84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ref="E340:E372" si="64">IF(F340=0,"ND",RANK(F340,$F$340:$F$372))</f>
        <v>ND</v>
      </c>
      <c r="F340" s="59">
        <f t="shared" ref="F340:F372" si="65">SUM(C340:D340)</f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ref="I340:I372" si="66">IF(J340=0,"ND",RANK(J340,$J$340:$J$372))</f>
        <v>ND</v>
      </c>
      <c r="J340" s="59">
        <f t="shared" ref="J340:J372" si="67">(G340+H340)</f>
        <v>0</v>
      </c>
      <c r="K340" s="48">
        <f t="shared" ref="K340:K373" si="68">J340-F340</f>
        <v>0</v>
      </c>
      <c r="L340" s="155">
        <f t="shared" ref="L340:L373" si="69">IFERROR(K340/F340*100,0)</f>
        <v>0</v>
      </c>
      <c r="M340" s="155">
        <f t="shared" ref="M340:M372" si="70">IFERROR(F340/$F$373*100,0)</f>
        <v>0</v>
      </c>
      <c r="N340" s="155">
        <f t="shared" ref="N340:N372" si="71">IFERROR(J340/$J$373*100,0)</f>
        <v>0</v>
      </c>
    </row>
    <row r="341" spans="1:14" ht="15.95" customHeight="1" x14ac:dyDescent="0.4">
      <c r="A341" s="126" t="s">
        <v>6</v>
      </c>
      <c r="B341" s="51" t="s">
        <v>92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64"/>
        <v>ND</v>
      </c>
      <c r="F341" s="59">
        <f t="shared" si="65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66"/>
        <v>ND</v>
      </c>
      <c r="J341" s="59">
        <f t="shared" si="67"/>
        <v>0</v>
      </c>
      <c r="K341" s="48">
        <f t="shared" si="68"/>
        <v>0</v>
      </c>
      <c r="L341" s="155">
        <f t="shared" si="69"/>
        <v>0</v>
      </c>
      <c r="M341" s="155">
        <f t="shared" si="70"/>
        <v>0</v>
      </c>
      <c r="N341" s="155">
        <f t="shared" si="71"/>
        <v>0</v>
      </c>
    </row>
    <row r="342" spans="1:14" ht="15.95" customHeight="1" x14ac:dyDescent="0.4">
      <c r="A342" s="126" t="s">
        <v>6</v>
      </c>
      <c r="B342" s="51" t="s">
        <v>93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64"/>
        <v>ND</v>
      </c>
      <c r="F342" s="59">
        <f t="shared" si="65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 t="shared" si="66"/>
        <v>ND</v>
      </c>
      <c r="J342" s="59">
        <f t="shared" si="67"/>
        <v>0</v>
      </c>
      <c r="K342" s="48">
        <f t="shared" si="68"/>
        <v>0</v>
      </c>
      <c r="L342" s="155">
        <f t="shared" si="69"/>
        <v>0</v>
      </c>
      <c r="M342" s="155">
        <f t="shared" si="70"/>
        <v>0</v>
      </c>
      <c r="N342" s="155">
        <f t="shared" si="71"/>
        <v>0</v>
      </c>
    </row>
    <row r="343" spans="1:14" ht="15.95" customHeight="1" x14ac:dyDescent="0.4">
      <c r="A343" s="126" t="s">
        <v>6</v>
      </c>
      <c r="B343" s="51" t="s">
        <v>111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64"/>
        <v>ND</v>
      </c>
      <c r="F343" s="59">
        <f t="shared" si="65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si="66"/>
        <v>ND</v>
      </c>
      <c r="J343" s="59">
        <f t="shared" si="67"/>
        <v>0</v>
      </c>
      <c r="K343" s="48">
        <f t="shared" si="68"/>
        <v>0</v>
      </c>
      <c r="L343" s="155">
        <f t="shared" si="69"/>
        <v>0</v>
      </c>
      <c r="M343" s="155">
        <f t="shared" si="70"/>
        <v>0</v>
      </c>
      <c r="N343" s="155">
        <f t="shared" si="71"/>
        <v>0</v>
      </c>
    </row>
    <row r="344" spans="1:14" ht="15.95" customHeight="1" x14ac:dyDescent="0.4">
      <c r="A344" s="126" t="s">
        <v>6</v>
      </c>
      <c r="B344" s="51" t="s">
        <v>110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64"/>
        <v>ND</v>
      </c>
      <c r="F344" s="59">
        <f t="shared" si="65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6"/>
        <v>ND</v>
      </c>
      <c r="J344" s="59">
        <f t="shared" si="67"/>
        <v>0</v>
      </c>
      <c r="K344" s="48">
        <f t="shared" si="68"/>
        <v>0</v>
      </c>
      <c r="L344" s="155">
        <f t="shared" si="69"/>
        <v>0</v>
      </c>
      <c r="M344" s="155">
        <f t="shared" si="70"/>
        <v>0</v>
      </c>
      <c r="N344" s="155">
        <f t="shared" si="71"/>
        <v>0</v>
      </c>
    </row>
    <row r="345" spans="1:14" ht="15.95" customHeight="1" x14ac:dyDescent="0.4">
      <c r="A345" s="126" t="s">
        <v>6</v>
      </c>
      <c r="B345" s="51" t="s">
        <v>112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64"/>
        <v>ND</v>
      </c>
      <c r="F345" s="59">
        <f t="shared" si="65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6"/>
        <v>ND</v>
      </c>
      <c r="J345" s="59">
        <f t="shared" si="67"/>
        <v>0</v>
      </c>
      <c r="K345" s="48">
        <f t="shared" si="68"/>
        <v>0</v>
      </c>
      <c r="L345" s="155">
        <f t="shared" si="69"/>
        <v>0</v>
      </c>
      <c r="M345" s="155">
        <f t="shared" si="70"/>
        <v>0</v>
      </c>
      <c r="N345" s="155">
        <f t="shared" si="71"/>
        <v>0</v>
      </c>
    </row>
    <row r="346" spans="1:14" ht="15.95" customHeight="1" x14ac:dyDescent="0.4">
      <c r="A346" s="126" t="s">
        <v>6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64"/>
        <v>ND</v>
      </c>
      <c r="F346" s="59">
        <f t="shared" si="65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6"/>
        <v>ND</v>
      </c>
      <c r="J346" s="59">
        <f t="shared" si="67"/>
        <v>0</v>
      </c>
      <c r="K346" s="48">
        <f t="shared" si="68"/>
        <v>0</v>
      </c>
      <c r="L346" s="155">
        <f t="shared" si="69"/>
        <v>0</v>
      </c>
      <c r="M346" s="155">
        <f t="shared" si="70"/>
        <v>0</v>
      </c>
      <c r="N346" s="155">
        <f t="shared" si="71"/>
        <v>0</v>
      </c>
    </row>
    <row r="347" spans="1:14" ht="15.95" customHeight="1" x14ac:dyDescent="0.4">
      <c r="A347" s="126" t="s">
        <v>6</v>
      </c>
      <c r="B347" s="51" t="s">
        <v>113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64"/>
        <v>ND</v>
      </c>
      <c r="F347" s="59">
        <f t="shared" si="65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6"/>
        <v>ND</v>
      </c>
      <c r="J347" s="59">
        <f t="shared" si="67"/>
        <v>0</v>
      </c>
      <c r="K347" s="48">
        <f t="shared" si="68"/>
        <v>0</v>
      </c>
      <c r="L347" s="155">
        <f t="shared" si="69"/>
        <v>0</v>
      </c>
      <c r="M347" s="155">
        <f t="shared" si="70"/>
        <v>0</v>
      </c>
      <c r="N347" s="155">
        <f t="shared" si="71"/>
        <v>0</v>
      </c>
    </row>
    <row r="348" spans="1:14" ht="15.95" customHeight="1" x14ac:dyDescent="0.4">
      <c r="A348" s="126" t="s">
        <v>6</v>
      </c>
      <c r="B348" s="51" t="s">
        <v>77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64"/>
        <v>ND</v>
      </c>
      <c r="F348" s="59">
        <f t="shared" si="65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6"/>
        <v>ND</v>
      </c>
      <c r="J348" s="59">
        <f t="shared" si="67"/>
        <v>0</v>
      </c>
      <c r="K348" s="48">
        <f t="shared" si="68"/>
        <v>0</v>
      </c>
      <c r="L348" s="155">
        <f t="shared" si="69"/>
        <v>0</v>
      </c>
      <c r="M348" s="155">
        <f t="shared" si="70"/>
        <v>0</v>
      </c>
      <c r="N348" s="155">
        <f t="shared" si="71"/>
        <v>0</v>
      </c>
    </row>
    <row r="349" spans="1:14" ht="15.95" customHeight="1" x14ac:dyDescent="0.4">
      <c r="A349" s="126" t="s">
        <v>6</v>
      </c>
      <c r="B349" s="51" t="s">
        <v>117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64"/>
        <v>ND</v>
      </c>
      <c r="F349" s="59">
        <f t="shared" si="65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6"/>
        <v>ND</v>
      </c>
      <c r="J349" s="59">
        <f t="shared" si="67"/>
        <v>0</v>
      </c>
      <c r="K349" s="48">
        <f t="shared" si="68"/>
        <v>0</v>
      </c>
      <c r="L349" s="155">
        <f t="shared" si="69"/>
        <v>0</v>
      </c>
      <c r="M349" s="155">
        <f t="shared" si="70"/>
        <v>0</v>
      </c>
      <c r="N349" s="155">
        <f t="shared" si="71"/>
        <v>0</v>
      </c>
    </row>
    <row r="350" spans="1:14" ht="15.95" customHeight="1" x14ac:dyDescent="0.4">
      <c r="A350" s="126" t="s">
        <v>6</v>
      </c>
      <c r="B350" s="51" t="s">
        <v>85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64"/>
        <v>ND</v>
      </c>
      <c r="F350" s="59">
        <f t="shared" si="65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6"/>
        <v>ND</v>
      </c>
      <c r="J350" s="59">
        <f t="shared" si="67"/>
        <v>0</v>
      </c>
      <c r="K350" s="48">
        <f t="shared" si="68"/>
        <v>0</v>
      </c>
      <c r="L350" s="155">
        <f t="shared" si="69"/>
        <v>0</v>
      </c>
      <c r="M350" s="155">
        <f t="shared" si="70"/>
        <v>0</v>
      </c>
      <c r="N350" s="155">
        <f t="shared" si="71"/>
        <v>0</v>
      </c>
    </row>
    <row r="351" spans="1:14" ht="15.95" customHeight="1" x14ac:dyDescent="0.4">
      <c r="A351" s="126" t="s">
        <v>6</v>
      </c>
      <c r="B351" s="51" t="s">
        <v>114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64"/>
        <v>ND</v>
      </c>
      <c r="F351" s="59">
        <f t="shared" si="65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6"/>
        <v>ND</v>
      </c>
      <c r="J351" s="59">
        <f t="shared" si="67"/>
        <v>0</v>
      </c>
      <c r="K351" s="48">
        <f t="shared" si="68"/>
        <v>0</v>
      </c>
      <c r="L351" s="155">
        <f t="shared" si="69"/>
        <v>0</v>
      </c>
      <c r="M351" s="155">
        <f t="shared" si="70"/>
        <v>0</v>
      </c>
      <c r="N351" s="155">
        <f t="shared" si="71"/>
        <v>0</v>
      </c>
    </row>
    <row r="352" spans="1:14" ht="15.95" customHeight="1" x14ac:dyDescent="0.4">
      <c r="A352" s="126" t="s">
        <v>6</v>
      </c>
      <c r="B352" s="51" t="s">
        <v>115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64"/>
        <v>ND</v>
      </c>
      <c r="F352" s="59">
        <f t="shared" si="65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6"/>
        <v>ND</v>
      </c>
      <c r="J352" s="59">
        <f t="shared" si="67"/>
        <v>0</v>
      </c>
      <c r="K352" s="48">
        <f t="shared" si="68"/>
        <v>0</v>
      </c>
      <c r="L352" s="155">
        <f t="shared" si="69"/>
        <v>0</v>
      </c>
      <c r="M352" s="155">
        <f t="shared" si="70"/>
        <v>0</v>
      </c>
      <c r="N352" s="155">
        <f t="shared" si="71"/>
        <v>0</v>
      </c>
    </row>
    <row r="353" spans="1:14" ht="15.95" customHeight="1" x14ac:dyDescent="0.4">
      <c r="A353" s="126" t="s">
        <v>6</v>
      </c>
      <c r="B353" s="51" t="s">
        <v>116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64"/>
        <v>ND</v>
      </c>
      <c r="F353" s="59">
        <f t="shared" si="65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6"/>
        <v>ND</v>
      </c>
      <c r="J353" s="59">
        <f t="shared" si="67"/>
        <v>0</v>
      </c>
      <c r="K353" s="48">
        <f t="shared" si="68"/>
        <v>0</v>
      </c>
      <c r="L353" s="155">
        <f t="shared" si="69"/>
        <v>0</v>
      </c>
      <c r="M353" s="155">
        <f t="shared" si="70"/>
        <v>0</v>
      </c>
      <c r="N353" s="155">
        <f t="shared" si="71"/>
        <v>0</v>
      </c>
    </row>
    <row r="354" spans="1:14" ht="15.95" customHeight="1" x14ac:dyDescent="0.4">
      <c r="A354" s="126" t="s">
        <v>6</v>
      </c>
      <c r="B354" s="50" t="s">
        <v>119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64"/>
        <v>ND</v>
      </c>
      <c r="F354" s="59">
        <f t="shared" si="65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6"/>
        <v>ND</v>
      </c>
      <c r="J354" s="59">
        <f t="shared" si="67"/>
        <v>0</v>
      </c>
      <c r="K354" s="48">
        <f t="shared" si="68"/>
        <v>0</v>
      </c>
      <c r="L354" s="155">
        <f t="shared" si="69"/>
        <v>0</v>
      </c>
      <c r="M354" s="155">
        <f t="shared" si="70"/>
        <v>0</v>
      </c>
      <c r="N354" s="155">
        <f t="shared" si="71"/>
        <v>0</v>
      </c>
    </row>
    <row r="355" spans="1:14" ht="15.95" customHeight="1" x14ac:dyDescent="0.4">
      <c r="A355" s="126" t="s">
        <v>6</v>
      </c>
      <c r="B355" s="51" t="s">
        <v>118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64"/>
        <v>ND</v>
      </c>
      <c r="F355" s="59">
        <f t="shared" si="65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6"/>
        <v>ND</v>
      </c>
      <c r="J355" s="59">
        <f t="shared" si="67"/>
        <v>0</v>
      </c>
      <c r="K355" s="48">
        <f t="shared" si="68"/>
        <v>0</v>
      </c>
      <c r="L355" s="155">
        <f t="shared" si="69"/>
        <v>0</v>
      </c>
      <c r="M355" s="155">
        <f t="shared" si="70"/>
        <v>0</v>
      </c>
      <c r="N355" s="155">
        <f t="shared" si="71"/>
        <v>0</v>
      </c>
    </row>
    <row r="356" spans="1:14" ht="15.95" customHeight="1" x14ac:dyDescent="0.4">
      <c r="A356" s="126" t="s">
        <v>6</v>
      </c>
      <c r="B356" s="51" t="s">
        <v>120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64"/>
        <v>ND</v>
      </c>
      <c r="F356" s="59">
        <f t="shared" si="65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6"/>
        <v>ND</v>
      </c>
      <c r="J356" s="59">
        <f t="shared" si="67"/>
        <v>0</v>
      </c>
      <c r="K356" s="48">
        <f t="shared" si="68"/>
        <v>0</v>
      </c>
      <c r="L356" s="155">
        <f t="shared" si="69"/>
        <v>0</v>
      </c>
      <c r="M356" s="155">
        <f t="shared" si="70"/>
        <v>0</v>
      </c>
      <c r="N356" s="155">
        <f t="shared" si="71"/>
        <v>0</v>
      </c>
    </row>
    <row r="357" spans="1:14" ht="15.95" customHeight="1" x14ac:dyDescent="0.4">
      <c r="A357" s="126" t="s">
        <v>6</v>
      </c>
      <c r="B357" s="51" t="s">
        <v>80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64"/>
        <v>ND</v>
      </c>
      <c r="F357" s="59">
        <f t="shared" si="65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6"/>
        <v>ND</v>
      </c>
      <c r="J357" s="59">
        <f t="shared" si="67"/>
        <v>0</v>
      </c>
      <c r="K357" s="48">
        <f t="shared" si="68"/>
        <v>0</v>
      </c>
      <c r="L357" s="155">
        <f t="shared" si="69"/>
        <v>0</v>
      </c>
      <c r="M357" s="155">
        <f t="shared" si="70"/>
        <v>0</v>
      </c>
      <c r="N357" s="155">
        <f t="shared" si="71"/>
        <v>0</v>
      </c>
    </row>
    <row r="358" spans="1:14" ht="15.95" customHeight="1" x14ac:dyDescent="0.4">
      <c r="A358" s="126" t="s">
        <v>6</v>
      </c>
      <c r="B358" s="51" t="s">
        <v>87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64"/>
        <v>ND</v>
      </c>
      <c r="F358" s="59">
        <f t="shared" si="65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6"/>
        <v>ND</v>
      </c>
      <c r="J358" s="59">
        <f t="shared" si="67"/>
        <v>0</v>
      </c>
      <c r="K358" s="48">
        <f t="shared" si="68"/>
        <v>0</v>
      </c>
      <c r="L358" s="155">
        <f t="shared" si="69"/>
        <v>0</v>
      </c>
      <c r="M358" s="155">
        <f t="shared" si="70"/>
        <v>0</v>
      </c>
      <c r="N358" s="155">
        <f t="shared" si="71"/>
        <v>0</v>
      </c>
    </row>
    <row r="359" spans="1:14" ht="15.95" customHeight="1" x14ac:dyDescent="0.4">
      <c r="A359" s="126" t="s">
        <v>6</v>
      </c>
      <c r="B359" s="51" t="s">
        <v>122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64"/>
        <v>ND</v>
      </c>
      <c r="F359" s="59">
        <f t="shared" si="65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6"/>
        <v>ND</v>
      </c>
      <c r="J359" s="59">
        <f t="shared" si="67"/>
        <v>0</v>
      </c>
      <c r="K359" s="48">
        <f t="shared" si="68"/>
        <v>0</v>
      </c>
      <c r="L359" s="155">
        <f t="shared" si="69"/>
        <v>0</v>
      </c>
      <c r="M359" s="155">
        <f t="shared" si="70"/>
        <v>0</v>
      </c>
      <c r="N359" s="155">
        <f t="shared" si="71"/>
        <v>0</v>
      </c>
    </row>
    <row r="360" spans="1:14" ht="15.95" customHeight="1" x14ac:dyDescent="0.4">
      <c r="A360" s="126" t="s">
        <v>6</v>
      </c>
      <c r="B360" s="51" t="s">
        <v>121</v>
      </c>
      <c r="C360" s="48" t="str">
        <f>IFERROR(IF($J360&gt;0,VLOOKUP($A360&amp;$B360,'PNC AA'!$A:$E,4,0),""),"")</f>
        <v/>
      </c>
      <c r="D360" s="48" t="str">
        <f>IFERROR(IF($J360&gt;0,VLOOKUP($A360&amp;$B360,'PNC AA'!$A:$E,5,0),""),"")</f>
        <v/>
      </c>
      <c r="E360" s="73" t="str">
        <f t="shared" si="64"/>
        <v>ND</v>
      </c>
      <c r="F360" s="59">
        <f t="shared" si="65"/>
        <v>0</v>
      </c>
      <c r="G360" s="48">
        <f>IFERROR(VLOOKUP($A360&amp;$B360,'PNC Exon. &amp; no Exon.'!$A:$AJ,3,0),0)</f>
        <v>0</v>
      </c>
      <c r="H360" s="48">
        <f>IFERROR(VLOOKUP($A360&amp;$B360,'PNC Exon. &amp; no Exon.'!$A:$AJ,4,0),0)</f>
        <v>0</v>
      </c>
      <c r="I360" s="73" t="str">
        <f t="shared" si="66"/>
        <v>ND</v>
      </c>
      <c r="J360" s="59">
        <f t="shared" si="67"/>
        <v>0</v>
      </c>
      <c r="K360" s="48">
        <f t="shared" si="68"/>
        <v>0</v>
      </c>
      <c r="L360" s="155">
        <f t="shared" si="69"/>
        <v>0</v>
      </c>
      <c r="M360" s="155">
        <f t="shared" si="70"/>
        <v>0</v>
      </c>
      <c r="N360" s="155">
        <f t="shared" si="71"/>
        <v>0</v>
      </c>
    </row>
    <row r="361" spans="1:14" ht="15.95" customHeight="1" x14ac:dyDescent="0.4">
      <c r="A361" s="126" t="s">
        <v>6</v>
      </c>
      <c r="B361" s="50" t="s">
        <v>123</v>
      </c>
      <c r="C361" s="48" t="str">
        <f>IFERROR(IF($J361&gt;0,VLOOKUP($A361&amp;$B361,'PNC AA'!$A:$E,4,0),""),"")</f>
        <v/>
      </c>
      <c r="D361" s="48" t="str">
        <f>IFERROR(IF($J361&gt;0,VLOOKUP($A361&amp;$B361,'PNC AA'!$A:$E,5,0),""),"")</f>
        <v/>
      </c>
      <c r="E361" s="73" t="str">
        <f t="shared" si="64"/>
        <v>ND</v>
      </c>
      <c r="F361" s="59">
        <f t="shared" si="65"/>
        <v>0</v>
      </c>
      <c r="G361" s="48">
        <f>IFERROR(VLOOKUP($A361&amp;$B361,'PNC Exon. &amp; no Exon.'!$A:$AJ,3,0),0)</f>
        <v>0</v>
      </c>
      <c r="H361" s="48">
        <f>IFERROR(VLOOKUP($A361&amp;$B361,'PNC Exon. &amp; no Exon.'!$A:$AJ,4,0),0)</f>
        <v>0</v>
      </c>
      <c r="I361" s="73" t="str">
        <f t="shared" si="66"/>
        <v>ND</v>
      </c>
      <c r="J361" s="59">
        <f t="shared" si="67"/>
        <v>0</v>
      </c>
      <c r="K361" s="48">
        <f t="shared" si="68"/>
        <v>0</v>
      </c>
      <c r="L361" s="155">
        <f t="shared" si="69"/>
        <v>0</v>
      </c>
      <c r="M361" s="155">
        <f t="shared" si="70"/>
        <v>0</v>
      </c>
      <c r="N361" s="155">
        <f t="shared" si="71"/>
        <v>0</v>
      </c>
    </row>
    <row r="362" spans="1:14" ht="15.95" customHeight="1" x14ac:dyDescent="0.4">
      <c r="A362" s="126" t="s">
        <v>6</v>
      </c>
      <c r="B362" s="51" t="s">
        <v>78</v>
      </c>
      <c r="C362" s="48" t="str">
        <f>IFERROR(IF($J362&gt;0,VLOOKUP($A362&amp;$B362,'PNC AA'!$A:$E,4,0),""),"")</f>
        <v/>
      </c>
      <c r="D362" s="48" t="str">
        <f>IFERROR(IF($J362&gt;0,VLOOKUP($A362&amp;$B362,'PNC AA'!$A:$E,5,0),""),"")</f>
        <v/>
      </c>
      <c r="E362" s="73" t="str">
        <f t="shared" si="64"/>
        <v>ND</v>
      </c>
      <c r="F362" s="59">
        <f t="shared" si="65"/>
        <v>0</v>
      </c>
      <c r="G362" s="48">
        <f>IFERROR(VLOOKUP($A362&amp;$B362,'PNC Exon. &amp; no Exon.'!$A:$AJ,3,0),0)</f>
        <v>0</v>
      </c>
      <c r="H362" s="48">
        <f>IFERROR(VLOOKUP($A362&amp;$B362,'PNC Exon. &amp; no Exon.'!$A:$AJ,4,0),0)</f>
        <v>0</v>
      </c>
      <c r="I362" s="73" t="str">
        <f t="shared" si="66"/>
        <v>ND</v>
      </c>
      <c r="J362" s="59">
        <f t="shared" si="67"/>
        <v>0</v>
      </c>
      <c r="K362" s="48">
        <f t="shared" si="68"/>
        <v>0</v>
      </c>
      <c r="L362" s="155">
        <f t="shared" si="69"/>
        <v>0</v>
      </c>
      <c r="M362" s="155">
        <f t="shared" si="70"/>
        <v>0</v>
      </c>
      <c r="N362" s="155">
        <f t="shared" si="71"/>
        <v>0</v>
      </c>
    </row>
    <row r="363" spans="1:14" ht="15.95" customHeight="1" x14ac:dyDescent="0.4">
      <c r="A363" s="126" t="s">
        <v>6</v>
      </c>
      <c r="B363" s="51" t="s">
        <v>124</v>
      </c>
      <c r="C363" s="48" t="str">
        <f>IFERROR(IF($J363&gt;0,VLOOKUP($A363&amp;$B363,'PNC AA'!$A:$E,4,0),""),"")</f>
        <v/>
      </c>
      <c r="D363" s="48" t="str">
        <f>IFERROR(IF($J363&gt;0,VLOOKUP($A363&amp;$B363,'PNC AA'!$A:$E,5,0),""),"")</f>
        <v/>
      </c>
      <c r="E363" s="73" t="str">
        <f t="shared" si="64"/>
        <v>ND</v>
      </c>
      <c r="F363" s="59">
        <f t="shared" si="65"/>
        <v>0</v>
      </c>
      <c r="G363" s="48">
        <f>IFERROR(VLOOKUP($A363&amp;$B363,'PNC Exon. &amp; no Exon.'!$A:$AJ,3,0),0)</f>
        <v>0</v>
      </c>
      <c r="H363" s="48">
        <f>IFERROR(VLOOKUP($A363&amp;$B363,'PNC Exon. &amp; no Exon.'!$A:$AJ,4,0),0)</f>
        <v>0</v>
      </c>
      <c r="I363" s="73" t="str">
        <f t="shared" si="66"/>
        <v>ND</v>
      </c>
      <c r="J363" s="59">
        <f t="shared" si="67"/>
        <v>0</v>
      </c>
      <c r="K363" s="48">
        <f t="shared" si="68"/>
        <v>0</v>
      </c>
      <c r="L363" s="155">
        <f t="shared" si="69"/>
        <v>0</v>
      </c>
      <c r="M363" s="155">
        <f t="shared" si="70"/>
        <v>0</v>
      </c>
      <c r="N363" s="155">
        <f t="shared" si="71"/>
        <v>0</v>
      </c>
    </row>
    <row r="364" spans="1:14" ht="15.95" customHeight="1" x14ac:dyDescent="0.4">
      <c r="A364" s="126" t="s">
        <v>6</v>
      </c>
      <c r="B364" s="51" t="s">
        <v>125</v>
      </c>
      <c r="C364" s="48" t="str">
        <f>IFERROR(IF($J364&gt;0,VLOOKUP($A364&amp;$B364,'PNC AA'!$A:$E,4,0),""),"")</f>
        <v/>
      </c>
      <c r="D364" s="48" t="str">
        <f>IFERROR(IF($J364&gt;0,VLOOKUP($A364&amp;$B364,'PNC AA'!$A:$E,5,0),""),"")</f>
        <v/>
      </c>
      <c r="E364" s="73" t="str">
        <f t="shared" si="64"/>
        <v>ND</v>
      </c>
      <c r="F364" s="59">
        <f t="shared" si="65"/>
        <v>0</v>
      </c>
      <c r="G364" s="48">
        <f>IFERROR(VLOOKUP($A364&amp;$B364,'PNC Exon. &amp; no Exon.'!$A:$AJ,3,0),0)</f>
        <v>0</v>
      </c>
      <c r="H364" s="48">
        <f>IFERROR(VLOOKUP($A364&amp;$B364,'PNC Exon. &amp; no Exon.'!$A:$AJ,4,0),0)</f>
        <v>0</v>
      </c>
      <c r="I364" s="73" t="str">
        <f t="shared" si="66"/>
        <v>ND</v>
      </c>
      <c r="J364" s="59">
        <f t="shared" si="67"/>
        <v>0</v>
      </c>
      <c r="K364" s="48">
        <f t="shared" si="68"/>
        <v>0</v>
      </c>
      <c r="L364" s="155">
        <f t="shared" si="69"/>
        <v>0</v>
      </c>
      <c r="M364" s="155">
        <f t="shared" si="70"/>
        <v>0</v>
      </c>
      <c r="N364" s="155">
        <f t="shared" si="71"/>
        <v>0</v>
      </c>
    </row>
    <row r="365" spans="1:14" ht="15.95" customHeight="1" x14ac:dyDescent="0.4">
      <c r="A365" s="126" t="s">
        <v>6</v>
      </c>
      <c r="B365" s="51" t="s">
        <v>126</v>
      </c>
      <c r="C365" s="48" t="str">
        <f>IFERROR(IF($J365&gt;0,VLOOKUP($A365&amp;$B365,'PNC AA'!$A:$E,4,0),""),"")</f>
        <v/>
      </c>
      <c r="D365" s="48" t="str">
        <f>IFERROR(IF($J365&gt;0,VLOOKUP($A365&amp;$B365,'PNC AA'!$A:$E,5,0),""),"")</f>
        <v/>
      </c>
      <c r="E365" s="73" t="str">
        <f t="shared" si="64"/>
        <v>ND</v>
      </c>
      <c r="F365" s="59">
        <f t="shared" si="65"/>
        <v>0</v>
      </c>
      <c r="G365" s="48">
        <f>IFERROR(VLOOKUP($A365&amp;$B365,'PNC Exon. &amp; no Exon.'!$A:$AJ,3,0),0)</f>
        <v>0</v>
      </c>
      <c r="H365" s="48">
        <f>IFERROR(VLOOKUP($A365&amp;$B365,'PNC Exon. &amp; no Exon.'!$A:$AJ,4,0),0)</f>
        <v>0</v>
      </c>
      <c r="I365" s="73" t="str">
        <f t="shared" si="66"/>
        <v>ND</v>
      </c>
      <c r="J365" s="59">
        <f t="shared" si="67"/>
        <v>0</v>
      </c>
      <c r="K365" s="48">
        <f t="shared" si="68"/>
        <v>0</v>
      </c>
      <c r="L365" s="155">
        <f t="shared" si="69"/>
        <v>0</v>
      </c>
      <c r="M365" s="155">
        <f t="shared" si="70"/>
        <v>0</v>
      </c>
      <c r="N365" s="155">
        <f t="shared" si="71"/>
        <v>0</v>
      </c>
    </row>
    <row r="366" spans="1:14" ht="15.95" customHeight="1" x14ac:dyDescent="0.4">
      <c r="A366" s="126" t="s">
        <v>6</v>
      </c>
      <c r="B366" s="51" t="s">
        <v>109</v>
      </c>
      <c r="C366" s="48" t="str">
        <f>IFERROR(IF($J366&gt;0,VLOOKUP($A366&amp;$B366,'PNC AA'!$A:$E,4,0),""),"")</f>
        <v/>
      </c>
      <c r="D366" s="48" t="str">
        <f>IFERROR(IF($J366&gt;0,VLOOKUP($A366&amp;$B366,'PNC AA'!$A:$E,5,0),""),"")</f>
        <v/>
      </c>
      <c r="E366" s="73" t="str">
        <f t="shared" si="64"/>
        <v>ND</v>
      </c>
      <c r="F366" s="59">
        <f t="shared" si="65"/>
        <v>0</v>
      </c>
      <c r="G366" s="48">
        <f>IFERROR(VLOOKUP($A366&amp;$B366,'PNC Exon. &amp; no Exon.'!$A:$AJ,3,0),0)</f>
        <v>0</v>
      </c>
      <c r="H366" s="48">
        <f>IFERROR(VLOOKUP($A366&amp;$B366,'PNC Exon. &amp; no Exon.'!$A:$AJ,4,0),0)</f>
        <v>0</v>
      </c>
      <c r="I366" s="73" t="str">
        <f t="shared" si="66"/>
        <v>ND</v>
      </c>
      <c r="J366" s="59">
        <f t="shared" si="67"/>
        <v>0</v>
      </c>
      <c r="K366" s="48">
        <f t="shared" si="68"/>
        <v>0</v>
      </c>
      <c r="L366" s="155">
        <f t="shared" si="69"/>
        <v>0</v>
      </c>
      <c r="M366" s="155">
        <f t="shared" si="70"/>
        <v>0</v>
      </c>
      <c r="N366" s="155">
        <f t="shared" si="71"/>
        <v>0</v>
      </c>
    </row>
    <row r="367" spans="1:14" ht="15.95" customHeight="1" x14ac:dyDescent="0.4">
      <c r="A367" s="126" t="s">
        <v>6</v>
      </c>
      <c r="B367" s="51" t="s">
        <v>127</v>
      </c>
      <c r="C367" s="48" t="str">
        <f>IFERROR(IF($J367&gt;0,VLOOKUP($A367&amp;$B367,'PNC AA'!$A:$E,4,0),""),"")</f>
        <v/>
      </c>
      <c r="D367" s="48" t="str">
        <f>IFERROR(IF($J367&gt;0,VLOOKUP($A367&amp;$B367,'PNC AA'!$A:$E,5,0),""),"")</f>
        <v/>
      </c>
      <c r="E367" s="73" t="str">
        <f t="shared" si="64"/>
        <v>ND</v>
      </c>
      <c r="F367" s="59">
        <f t="shared" si="65"/>
        <v>0</v>
      </c>
      <c r="G367" s="48">
        <f>IFERROR(VLOOKUP($A367&amp;$B367,'PNC Exon. &amp; no Exon.'!$A:$AJ,3,0),0)</f>
        <v>0</v>
      </c>
      <c r="H367" s="48">
        <f>IFERROR(VLOOKUP($A367&amp;$B367,'PNC Exon. &amp; no Exon.'!$A:$AJ,4,0),0)</f>
        <v>0</v>
      </c>
      <c r="I367" s="73" t="str">
        <f t="shared" si="66"/>
        <v>ND</v>
      </c>
      <c r="J367" s="59">
        <f t="shared" si="67"/>
        <v>0</v>
      </c>
      <c r="K367" s="48">
        <f t="shared" si="68"/>
        <v>0</v>
      </c>
      <c r="L367" s="155">
        <f t="shared" si="69"/>
        <v>0</v>
      </c>
      <c r="M367" s="155">
        <f t="shared" si="70"/>
        <v>0</v>
      </c>
      <c r="N367" s="155">
        <f t="shared" si="71"/>
        <v>0</v>
      </c>
    </row>
    <row r="368" spans="1:14" ht="15.95" customHeight="1" x14ac:dyDescent="0.4">
      <c r="A368" s="126" t="s">
        <v>6</v>
      </c>
      <c r="B368" s="51" t="s">
        <v>79</v>
      </c>
      <c r="C368" s="48" t="str">
        <f>IFERROR(IF($J368&gt;0,VLOOKUP($A368&amp;$B368,'PNC AA'!$A:$E,4,0),""),"")</f>
        <v/>
      </c>
      <c r="D368" s="48" t="str">
        <f>IFERROR(IF($J368&gt;0,VLOOKUP($A368&amp;$B368,'PNC AA'!$A:$E,5,0),""),"")</f>
        <v/>
      </c>
      <c r="E368" s="73" t="str">
        <f t="shared" si="64"/>
        <v>ND</v>
      </c>
      <c r="F368" s="59">
        <f t="shared" si="65"/>
        <v>0</v>
      </c>
      <c r="G368" s="48">
        <f>IFERROR(VLOOKUP($A368&amp;$B368,'PNC Exon. &amp; no Exon.'!$A:$AJ,3,0),0)</f>
        <v>0</v>
      </c>
      <c r="H368" s="48">
        <f>IFERROR(VLOOKUP($A368&amp;$B368,'PNC Exon. &amp; no Exon.'!$A:$AJ,4,0),0)</f>
        <v>0</v>
      </c>
      <c r="I368" s="73" t="str">
        <f t="shared" si="66"/>
        <v>ND</v>
      </c>
      <c r="J368" s="59">
        <f t="shared" si="67"/>
        <v>0</v>
      </c>
      <c r="K368" s="48">
        <f t="shared" si="68"/>
        <v>0</v>
      </c>
      <c r="L368" s="155">
        <f t="shared" si="69"/>
        <v>0</v>
      </c>
      <c r="M368" s="155">
        <f t="shared" si="70"/>
        <v>0</v>
      </c>
      <c r="N368" s="155">
        <f t="shared" si="71"/>
        <v>0</v>
      </c>
    </row>
    <row r="369" spans="1:14" ht="15.95" customHeight="1" x14ac:dyDescent="0.4">
      <c r="A369" s="126" t="s">
        <v>6</v>
      </c>
      <c r="B369" s="51" t="s">
        <v>128</v>
      </c>
      <c r="C369" s="48" t="str">
        <f>IFERROR(IF($J369&gt;0,VLOOKUP($A369&amp;$B369,'PNC AA'!$A:$E,4,0),""),"")</f>
        <v/>
      </c>
      <c r="D369" s="48" t="str">
        <f>IFERROR(IF($J369&gt;0,VLOOKUP($A369&amp;$B369,'PNC AA'!$A:$E,5,0),""),"")</f>
        <v/>
      </c>
      <c r="E369" s="73" t="str">
        <f t="shared" si="64"/>
        <v>ND</v>
      </c>
      <c r="F369" s="59">
        <f t="shared" si="65"/>
        <v>0</v>
      </c>
      <c r="G369" s="48">
        <f>IFERROR(VLOOKUP($A369&amp;$B369,'PNC Exon. &amp; no Exon.'!$A:$AJ,3,0),0)</f>
        <v>0</v>
      </c>
      <c r="H369" s="48">
        <f>IFERROR(VLOOKUP($A369&amp;$B369,'PNC Exon. &amp; no Exon.'!$A:$AJ,4,0),0)</f>
        <v>0</v>
      </c>
      <c r="I369" s="73" t="str">
        <f t="shared" si="66"/>
        <v>ND</v>
      </c>
      <c r="J369" s="59">
        <f t="shared" si="67"/>
        <v>0</v>
      </c>
      <c r="K369" s="48">
        <f t="shared" si="68"/>
        <v>0</v>
      </c>
      <c r="L369" s="155">
        <f t="shared" si="69"/>
        <v>0</v>
      </c>
      <c r="M369" s="155">
        <f t="shared" si="70"/>
        <v>0</v>
      </c>
      <c r="N369" s="155">
        <f t="shared" si="71"/>
        <v>0</v>
      </c>
    </row>
    <row r="370" spans="1:14" ht="15.95" customHeight="1" x14ac:dyDescent="0.4">
      <c r="A370" s="126" t="s">
        <v>6</v>
      </c>
      <c r="B370" s="51" t="s">
        <v>130</v>
      </c>
      <c r="C370" s="48" t="str">
        <f>IFERROR(IF($J370&gt;0,VLOOKUP($A370&amp;$B370,'PNC AA'!$A:$E,4,0),""),"")</f>
        <v/>
      </c>
      <c r="D370" s="48" t="str">
        <f>IFERROR(IF($J370&gt;0,VLOOKUP($A370&amp;$B370,'PNC AA'!$A:$E,5,0),""),"")</f>
        <v/>
      </c>
      <c r="E370" s="73" t="str">
        <f t="shared" si="64"/>
        <v>ND</v>
      </c>
      <c r="F370" s="59">
        <f t="shared" si="65"/>
        <v>0</v>
      </c>
      <c r="G370" s="48">
        <f>IFERROR(VLOOKUP($A370&amp;$B370,'PNC Exon. &amp; no Exon.'!$A:$AJ,3,0),0)</f>
        <v>0</v>
      </c>
      <c r="H370" s="48">
        <f>IFERROR(VLOOKUP($A370&amp;$B370,'PNC Exon. &amp; no Exon.'!$A:$AJ,4,0),0)</f>
        <v>0</v>
      </c>
      <c r="I370" s="73" t="str">
        <f t="shared" si="66"/>
        <v>ND</v>
      </c>
      <c r="J370" s="59">
        <f t="shared" si="67"/>
        <v>0</v>
      </c>
      <c r="K370" s="48">
        <f t="shared" si="68"/>
        <v>0</v>
      </c>
      <c r="L370" s="155">
        <f t="shared" si="69"/>
        <v>0</v>
      </c>
      <c r="M370" s="155">
        <f t="shared" si="70"/>
        <v>0</v>
      </c>
      <c r="N370" s="155">
        <f t="shared" si="71"/>
        <v>0</v>
      </c>
    </row>
    <row r="371" spans="1:14" ht="15.95" customHeight="1" x14ac:dyDescent="0.4">
      <c r="A371" s="126" t="s">
        <v>6</v>
      </c>
      <c r="B371" s="51" t="s">
        <v>129</v>
      </c>
      <c r="C371" s="48" t="str">
        <f>IFERROR(IF($J371&gt;0,VLOOKUP($A371&amp;$B371,'PNC AA'!$A:$E,4,0),""),"")</f>
        <v/>
      </c>
      <c r="D371" s="48" t="str">
        <f>IFERROR(IF($J371&gt;0,VLOOKUP($A371&amp;$B371,'PNC AA'!$A:$E,5,0),""),"")</f>
        <v/>
      </c>
      <c r="E371" s="73" t="str">
        <f t="shared" si="64"/>
        <v>ND</v>
      </c>
      <c r="F371" s="59">
        <f t="shared" si="65"/>
        <v>0</v>
      </c>
      <c r="G371" s="48">
        <f>IFERROR(VLOOKUP($A371&amp;$B371,'PNC Exon. &amp; no Exon.'!$A:$AJ,3,0),0)</f>
        <v>0</v>
      </c>
      <c r="H371" s="48">
        <f>IFERROR(VLOOKUP($A371&amp;$B371,'PNC Exon. &amp; no Exon.'!$A:$AJ,4,0),0)</f>
        <v>0</v>
      </c>
      <c r="I371" s="73" t="str">
        <f t="shared" si="66"/>
        <v>ND</v>
      </c>
      <c r="J371" s="59">
        <f t="shared" si="67"/>
        <v>0</v>
      </c>
      <c r="K371" s="48">
        <f t="shared" si="68"/>
        <v>0</v>
      </c>
      <c r="L371" s="155">
        <f t="shared" si="69"/>
        <v>0</v>
      </c>
      <c r="M371" s="155">
        <f t="shared" si="70"/>
        <v>0</v>
      </c>
      <c r="N371" s="155">
        <f t="shared" si="71"/>
        <v>0</v>
      </c>
    </row>
    <row r="372" spans="1:14" ht="15.95" customHeight="1" x14ac:dyDescent="0.4">
      <c r="A372" s="126" t="s">
        <v>6</v>
      </c>
      <c r="B372" s="51" t="s">
        <v>131</v>
      </c>
      <c r="C372" s="48" t="str">
        <f>IFERROR(IF($J372&gt;0,VLOOKUP($A372&amp;$B372,'PNC AA'!$A:$E,4,0),""),"")</f>
        <v/>
      </c>
      <c r="D372" s="48" t="str">
        <f>IFERROR(IF($J372&gt;0,VLOOKUP($A372&amp;$B372,'PNC AA'!$A:$E,5,0),""),"")</f>
        <v/>
      </c>
      <c r="E372" s="73" t="str">
        <f t="shared" si="64"/>
        <v>ND</v>
      </c>
      <c r="F372" s="59">
        <f t="shared" si="65"/>
        <v>0</v>
      </c>
      <c r="G372" s="48">
        <f>IFERROR(VLOOKUP($A372&amp;$B372,'PNC Exon. &amp; no Exon.'!$A:$AJ,3,0),0)</f>
        <v>0</v>
      </c>
      <c r="H372" s="48">
        <f>IFERROR(VLOOKUP($A372&amp;$B372,'PNC Exon. &amp; no Exon.'!$A:$AJ,4,0),0)</f>
        <v>0</v>
      </c>
      <c r="I372" s="73" t="str">
        <f t="shared" si="66"/>
        <v>ND</v>
      </c>
      <c r="J372" s="59">
        <f t="shared" si="67"/>
        <v>0</v>
      </c>
      <c r="K372" s="48">
        <f t="shared" si="68"/>
        <v>0</v>
      </c>
      <c r="L372" s="155">
        <f t="shared" si="69"/>
        <v>0</v>
      </c>
      <c r="M372" s="155">
        <f t="shared" si="70"/>
        <v>0</v>
      </c>
      <c r="N372" s="155">
        <f t="shared" si="71"/>
        <v>0</v>
      </c>
    </row>
    <row r="373" spans="1:14" ht="20.25" customHeight="1" x14ac:dyDescent="0.4">
      <c r="A373" s="8"/>
      <c r="B373" s="53" t="s">
        <v>21</v>
      </c>
      <c r="C373" s="61">
        <f>SUM(C340:C372)</f>
        <v>0</v>
      </c>
      <c r="D373" s="61">
        <f>SUM(D340:D372)</f>
        <v>0</v>
      </c>
      <c r="E373" s="61"/>
      <c r="F373" s="61">
        <f>SUM(F340:F372)</f>
        <v>0</v>
      </c>
      <c r="G373" s="61">
        <f>SUM(G340:G372)</f>
        <v>0</v>
      </c>
      <c r="H373" s="61">
        <f>SUM(H340:H372)</f>
        <v>0</v>
      </c>
      <c r="I373" s="61"/>
      <c r="J373" s="61">
        <f>SUM(J340:J372)</f>
        <v>0</v>
      </c>
      <c r="K373" s="61">
        <f t="shared" si="68"/>
        <v>0</v>
      </c>
      <c r="L373" s="154">
        <f t="shared" si="69"/>
        <v>0</v>
      </c>
      <c r="M373" s="158">
        <f>SUM(M340:M372)</f>
        <v>0</v>
      </c>
      <c r="N373" s="158">
        <f>SUM(N340:N372)</f>
        <v>0</v>
      </c>
    </row>
    <row r="374" spans="1:14" x14ac:dyDescent="0.4">
      <c r="B374" s="70" t="s">
        <v>172</v>
      </c>
    </row>
    <row r="375" spans="1:14" x14ac:dyDescent="0.4">
      <c r="B375" s="70"/>
    </row>
    <row r="376" spans="1:14" x14ac:dyDescent="0.4">
      <c r="B376" s="70"/>
    </row>
    <row r="377" spans="1:14" x14ac:dyDescent="0.4">
      <c r="B377" s="70"/>
    </row>
    <row r="380" spans="1:14" ht="20" x14ac:dyDescent="0.6">
      <c r="A380" s="170" t="s">
        <v>42</v>
      </c>
      <c r="B380" s="170"/>
      <c r="C380" s="170"/>
      <c r="D380" s="170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</row>
    <row r="381" spans="1:14" x14ac:dyDescent="0.4">
      <c r="A381" s="169" t="s">
        <v>59</v>
      </c>
      <c r="B381" s="169"/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</row>
    <row r="382" spans="1:14" x14ac:dyDescent="0.4">
      <c r="A382" s="172" t="s">
        <v>152</v>
      </c>
      <c r="B382" s="172"/>
      <c r="C382" s="172"/>
      <c r="D382" s="172"/>
      <c r="E382" s="172"/>
      <c r="F382" s="172"/>
      <c r="G382" s="172"/>
      <c r="H382" s="172"/>
      <c r="I382" s="172"/>
      <c r="J382" s="172"/>
      <c r="K382" s="172"/>
      <c r="L382" s="172"/>
      <c r="M382" s="172"/>
      <c r="N382" s="172"/>
    </row>
    <row r="383" spans="1:14" x14ac:dyDescent="0.4">
      <c r="A383" s="169" t="s">
        <v>91</v>
      </c>
      <c r="B383" s="169"/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</row>
    <row r="384" spans="1:14" x14ac:dyDescent="0.4">
      <c r="A384" s="1"/>
      <c r="B384" s="12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74" t="s">
        <v>33</v>
      </c>
      <c r="C385" s="173" t="s">
        <v>107</v>
      </c>
      <c r="D385" s="173"/>
      <c r="E385" s="173" t="s">
        <v>52</v>
      </c>
      <c r="F385" s="173"/>
      <c r="G385" s="173" t="s">
        <v>170</v>
      </c>
      <c r="H385" s="173"/>
      <c r="I385" s="173"/>
      <c r="J385" s="173"/>
      <c r="K385" s="173" t="s">
        <v>29</v>
      </c>
      <c r="L385" s="173"/>
      <c r="M385" s="173" t="s">
        <v>61</v>
      </c>
      <c r="N385" s="173"/>
    </row>
    <row r="386" spans="1:14" ht="31.5" customHeight="1" x14ac:dyDescent="0.4">
      <c r="A386" s="83"/>
      <c r="B386" s="175"/>
      <c r="C386" s="94" t="s">
        <v>28</v>
      </c>
      <c r="D386" s="94" t="s">
        <v>37</v>
      </c>
      <c r="E386" s="94" t="s">
        <v>51</v>
      </c>
      <c r="F386" s="94" t="s">
        <v>57</v>
      </c>
      <c r="G386" s="94" t="s">
        <v>28</v>
      </c>
      <c r="H386" s="94" t="s">
        <v>37</v>
      </c>
      <c r="I386" s="94" t="s">
        <v>51</v>
      </c>
      <c r="J386" s="94" t="s">
        <v>57</v>
      </c>
      <c r="K386" s="94" t="s">
        <v>26</v>
      </c>
      <c r="L386" s="94" t="s">
        <v>24</v>
      </c>
      <c r="M386" s="94">
        <v>2021</v>
      </c>
      <c r="N386" s="94">
        <v>2022</v>
      </c>
    </row>
    <row r="387" spans="1:14" ht="15.95" customHeight="1" x14ac:dyDescent="0.4">
      <c r="A387" s="126" t="s">
        <v>7</v>
      </c>
      <c r="B387" s="87" t="s">
        <v>84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ref="E387:E419" si="72">IF(F387=0,"ND",RANK(F387,$F$387:$F$419))</f>
        <v>ND</v>
      </c>
      <c r="F387" s="59">
        <f t="shared" ref="F387:F419" si="73">SUM(C387:D387)</f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ref="I387:I419" si="74">IF(J387=0,"ND",RANK(J387,$J$387:$J$419))</f>
        <v>ND</v>
      </c>
      <c r="J387" s="59">
        <f t="shared" ref="J387:J419" si="75">(G387+H387)</f>
        <v>0</v>
      </c>
      <c r="K387" s="48">
        <f t="shared" ref="K387:K420" si="76">J387-F387</f>
        <v>0</v>
      </c>
      <c r="L387" s="155">
        <f t="shared" ref="L387:L420" si="77">IFERROR(K387/F387*100,0)</f>
        <v>0</v>
      </c>
      <c r="M387" s="155">
        <f t="shared" ref="M387:M419" si="78">IFERROR(F387/$F$420*100,0)</f>
        <v>0</v>
      </c>
      <c r="N387" s="155">
        <f t="shared" ref="N387:N419" si="79">IFERROR(J387/$J$420*100,0)</f>
        <v>0</v>
      </c>
    </row>
    <row r="388" spans="1:14" ht="15.95" customHeight="1" x14ac:dyDescent="0.4">
      <c r="A388" s="126" t="s">
        <v>7</v>
      </c>
      <c r="B388" s="51" t="s">
        <v>92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72"/>
        <v>ND</v>
      </c>
      <c r="F388" s="59">
        <f t="shared" si="73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4"/>
        <v>ND</v>
      </c>
      <c r="J388" s="59">
        <f t="shared" si="75"/>
        <v>0</v>
      </c>
      <c r="K388" s="48">
        <f t="shared" si="76"/>
        <v>0</v>
      </c>
      <c r="L388" s="155">
        <f t="shared" si="77"/>
        <v>0</v>
      </c>
      <c r="M388" s="155">
        <f t="shared" si="78"/>
        <v>0</v>
      </c>
      <c r="N388" s="155">
        <f t="shared" si="79"/>
        <v>0</v>
      </c>
    </row>
    <row r="389" spans="1:14" ht="15.95" customHeight="1" x14ac:dyDescent="0.4">
      <c r="A389" s="126" t="s">
        <v>7</v>
      </c>
      <c r="B389" s="51" t="s">
        <v>93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72"/>
        <v>ND</v>
      </c>
      <c r="F389" s="59">
        <f t="shared" si="73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4"/>
        <v>ND</v>
      </c>
      <c r="J389" s="59">
        <f t="shared" si="75"/>
        <v>0</v>
      </c>
      <c r="K389" s="48">
        <f t="shared" si="76"/>
        <v>0</v>
      </c>
      <c r="L389" s="155">
        <f t="shared" si="77"/>
        <v>0</v>
      </c>
      <c r="M389" s="155">
        <f t="shared" si="78"/>
        <v>0</v>
      </c>
      <c r="N389" s="155">
        <f t="shared" si="79"/>
        <v>0</v>
      </c>
    </row>
    <row r="390" spans="1:14" ht="15.95" customHeight="1" x14ac:dyDescent="0.4">
      <c r="A390" s="126" t="s">
        <v>7</v>
      </c>
      <c r="B390" s="51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72"/>
        <v>ND</v>
      </c>
      <c r="F390" s="59">
        <f t="shared" si="73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4"/>
        <v>ND</v>
      </c>
      <c r="J390" s="59">
        <f t="shared" si="75"/>
        <v>0</v>
      </c>
      <c r="K390" s="48">
        <f t="shared" si="76"/>
        <v>0</v>
      </c>
      <c r="L390" s="155">
        <f t="shared" si="77"/>
        <v>0</v>
      </c>
      <c r="M390" s="155">
        <f t="shared" si="78"/>
        <v>0</v>
      </c>
      <c r="N390" s="155">
        <f t="shared" si="79"/>
        <v>0</v>
      </c>
    </row>
    <row r="391" spans="1:14" ht="15.95" customHeight="1" x14ac:dyDescent="0.4">
      <c r="A391" s="126" t="s">
        <v>7</v>
      </c>
      <c r="B391" s="51" t="s">
        <v>111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72"/>
        <v>ND</v>
      </c>
      <c r="F391" s="59">
        <f t="shared" si="73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4"/>
        <v>ND</v>
      </c>
      <c r="J391" s="59">
        <f t="shared" si="75"/>
        <v>0</v>
      </c>
      <c r="K391" s="48">
        <f t="shared" si="76"/>
        <v>0</v>
      </c>
      <c r="L391" s="155">
        <f t="shared" si="77"/>
        <v>0</v>
      </c>
      <c r="M391" s="155">
        <f t="shared" si="78"/>
        <v>0</v>
      </c>
      <c r="N391" s="155">
        <f t="shared" si="79"/>
        <v>0</v>
      </c>
    </row>
    <row r="392" spans="1:14" ht="15.95" customHeight="1" x14ac:dyDescent="0.4">
      <c r="A392" s="126" t="s">
        <v>7</v>
      </c>
      <c r="B392" s="51" t="s">
        <v>112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72"/>
        <v>ND</v>
      </c>
      <c r="F392" s="59">
        <f t="shared" si="73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4"/>
        <v>ND</v>
      </c>
      <c r="J392" s="59">
        <f t="shared" si="75"/>
        <v>0</v>
      </c>
      <c r="K392" s="48">
        <f t="shared" si="76"/>
        <v>0</v>
      </c>
      <c r="L392" s="155">
        <f t="shared" si="77"/>
        <v>0</v>
      </c>
      <c r="M392" s="155">
        <f t="shared" si="78"/>
        <v>0</v>
      </c>
      <c r="N392" s="155">
        <f t="shared" si="79"/>
        <v>0</v>
      </c>
    </row>
    <row r="393" spans="1:14" ht="15.95" customHeight="1" x14ac:dyDescent="0.4">
      <c r="A393" s="126" t="s">
        <v>7</v>
      </c>
      <c r="B393" s="51" t="s">
        <v>94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72"/>
        <v>ND</v>
      </c>
      <c r="F393" s="59">
        <f t="shared" si="73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4"/>
        <v>ND</v>
      </c>
      <c r="J393" s="59">
        <f t="shared" si="75"/>
        <v>0</v>
      </c>
      <c r="K393" s="48">
        <f t="shared" si="76"/>
        <v>0</v>
      </c>
      <c r="L393" s="155">
        <f t="shared" si="77"/>
        <v>0</v>
      </c>
      <c r="M393" s="155">
        <f t="shared" si="78"/>
        <v>0</v>
      </c>
      <c r="N393" s="155">
        <f t="shared" si="79"/>
        <v>0</v>
      </c>
    </row>
    <row r="394" spans="1:14" ht="15.95" customHeight="1" x14ac:dyDescent="0.4">
      <c r="A394" s="126" t="s">
        <v>7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72"/>
        <v>ND</v>
      </c>
      <c r="F394" s="59">
        <f t="shared" si="73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4"/>
        <v>ND</v>
      </c>
      <c r="J394" s="59">
        <f t="shared" si="75"/>
        <v>0</v>
      </c>
      <c r="K394" s="48">
        <f t="shared" si="76"/>
        <v>0</v>
      </c>
      <c r="L394" s="155">
        <f t="shared" si="77"/>
        <v>0</v>
      </c>
      <c r="M394" s="155">
        <f t="shared" si="78"/>
        <v>0</v>
      </c>
      <c r="N394" s="155">
        <f t="shared" si="79"/>
        <v>0</v>
      </c>
    </row>
    <row r="395" spans="1:14" ht="15.95" customHeight="1" x14ac:dyDescent="0.4">
      <c r="A395" s="126" t="s">
        <v>7</v>
      </c>
      <c r="B395" s="51" t="s">
        <v>77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72"/>
        <v>ND</v>
      </c>
      <c r="F395" s="59">
        <f t="shared" si="73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4"/>
        <v>ND</v>
      </c>
      <c r="J395" s="59">
        <f t="shared" si="75"/>
        <v>0</v>
      </c>
      <c r="K395" s="48">
        <f t="shared" si="76"/>
        <v>0</v>
      </c>
      <c r="L395" s="155">
        <f t="shared" si="77"/>
        <v>0</v>
      </c>
      <c r="M395" s="155">
        <f t="shared" si="78"/>
        <v>0</v>
      </c>
      <c r="N395" s="155">
        <f t="shared" si="79"/>
        <v>0</v>
      </c>
    </row>
    <row r="396" spans="1:14" ht="15.95" customHeight="1" x14ac:dyDescent="0.4">
      <c r="A396" s="126" t="s">
        <v>7</v>
      </c>
      <c r="B396" s="51" t="s">
        <v>114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72"/>
        <v>ND</v>
      </c>
      <c r="F396" s="59">
        <f t="shared" si="73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4"/>
        <v>ND</v>
      </c>
      <c r="J396" s="59">
        <f t="shared" si="75"/>
        <v>0</v>
      </c>
      <c r="K396" s="48">
        <f t="shared" si="76"/>
        <v>0</v>
      </c>
      <c r="L396" s="155">
        <f t="shared" si="77"/>
        <v>0</v>
      </c>
      <c r="M396" s="155">
        <f t="shared" si="78"/>
        <v>0</v>
      </c>
      <c r="N396" s="155">
        <f t="shared" si="79"/>
        <v>0</v>
      </c>
    </row>
    <row r="397" spans="1:14" ht="15.95" customHeight="1" x14ac:dyDescent="0.4">
      <c r="A397" s="126" t="s">
        <v>7</v>
      </c>
      <c r="B397" s="51" t="s">
        <v>85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72"/>
        <v>ND</v>
      </c>
      <c r="F397" s="59">
        <f t="shared" si="73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4"/>
        <v>ND</v>
      </c>
      <c r="J397" s="59">
        <f t="shared" si="75"/>
        <v>0</v>
      </c>
      <c r="K397" s="48">
        <f t="shared" si="76"/>
        <v>0</v>
      </c>
      <c r="L397" s="155">
        <f t="shared" si="77"/>
        <v>0</v>
      </c>
      <c r="M397" s="155">
        <f t="shared" si="78"/>
        <v>0</v>
      </c>
      <c r="N397" s="155">
        <f t="shared" si="79"/>
        <v>0</v>
      </c>
    </row>
    <row r="398" spans="1:14" ht="15.95" customHeight="1" x14ac:dyDescent="0.4">
      <c r="A398" s="126" t="s">
        <v>7</v>
      </c>
      <c r="B398" s="51" t="s">
        <v>115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72"/>
        <v>ND</v>
      </c>
      <c r="F398" s="59">
        <f t="shared" si="73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4"/>
        <v>ND</v>
      </c>
      <c r="J398" s="59">
        <f t="shared" si="75"/>
        <v>0</v>
      </c>
      <c r="K398" s="48">
        <f t="shared" si="76"/>
        <v>0</v>
      </c>
      <c r="L398" s="155">
        <f t="shared" si="77"/>
        <v>0</v>
      </c>
      <c r="M398" s="155">
        <f t="shared" si="78"/>
        <v>0</v>
      </c>
      <c r="N398" s="155">
        <f t="shared" si="79"/>
        <v>0</v>
      </c>
    </row>
    <row r="399" spans="1:14" ht="15.95" customHeight="1" x14ac:dyDescent="0.4">
      <c r="A399" s="126" t="s">
        <v>7</v>
      </c>
      <c r="B399" s="51" t="s">
        <v>116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72"/>
        <v>ND</v>
      </c>
      <c r="F399" s="59">
        <f t="shared" si="73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4"/>
        <v>ND</v>
      </c>
      <c r="J399" s="59">
        <f t="shared" si="75"/>
        <v>0</v>
      </c>
      <c r="K399" s="48">
        <f t="shared" si="76"/>
        <v>0</v>
      </c>
      <c r="L399" s="155">
        <f t="shared" si="77"/>
        <v>0</v>
      </c>
      <c r="M399" s="155">
        <f t="shared" si="78"/>
        <v>0</v>
      </c>
      <c r="N399" s="155">
        <f t="shared" si="79"/>
        <v>0</v>
      </c>
    </row>
    <row r="400" spans="1:14" ht="15.95" customHeight="1" x14ac:dyDescent="0.4">
      <c r="A400" s="126" t="s">
        <v>7</v>
      </c>
      <c r="B400" s="51" t="s">
        <v>117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72"/>
        <v>ND</v>
      </c>
      <c r="F400" s="59">
        <f t="shared" si="73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4"/>
        <v>ND</v>
      </c>
      <c r="J400" s="59">
        <f t="shared" si="75"/>
        <v>0</v>
      </c>
      <c r="K400" s="48">
        <f t="shared" si="76"/>
        <v>0</v>
      </c>
      <c r="L400" s="155">
        <f t="shared" si="77"/>
        <v>0</v>
      </c>
      <c r="M400" s="155">
        <f t="shared" si="78"/>
        <v>0</v>
      </c>
      <c r="N400" s="155">
        <f t="shared" si="79"/>
        <v>0</v>
      </c>
    </row>
    <row r="401" spans="1:14" ht="15.95" customHeight="1" x14ac:dyDescent="0.4">
      <c r="A401" s="126" t="s">
        <v>7</v>
      </c>
      <c r="B401" s="50" t="s">
        <v>119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72"/>
        <v>ND</v>
      </c>
      <c r="F401" s="59">
        <f t="shared" si="73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4"/>
        <v>ND</v>
      </c>
      <c r="J401" s="59">
        <f t="shared" si="75"/>
        <v>0</v>
      </c>
      <c r="K401" s="48">
        <f t="shared" si="76"/>
        <v>0</v>
      </c>
      <c r="L401" s="155">
        <f t="shared" si="77"/>
        <v>0</v>
      </c>
      <c r="M401" s="155">
        <f t="shared" si="78"/>
        <v>0</v>
      </c>
      <c r="N401" s="155">
        <f t="shared" si="79"/>
        <v>0</v>
      </c>
    </row>
    <row r="402" spans="1:14" ht="15.95" customHeight="1" x14ac:dyDescent="0.4">
      <c r="A402" s="126" t="s">
        <v>7</v>
      </c>
      <c r="B402" s="51" t="s">
        <v>118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72"/>
        <v>ND</v>
      </c>
      <c r="F402" s="59">
        <f t="shared" si="73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4"/>
        <v>ND</v>
      </c>
      <c r="J402" s="59">
        <f t="shared" si="75"/>
        <v>0</v>
      </c>
      <c r="K402" s="48">
        <f t="shared" si="76"/>
        <v>0</v>
      </c>
      <c r="L402" s="155">
        <f t="shared" si="77"/>
        <v>0</v>
      </c>
      <c r="M402" s="155">
        <f t="shared" si="78"/>
        <v>0</v>
      </c>
      <c r="N402" s="155">
        <f t="shared" si="79"/>
        <v>0</v>
      </c>
    </row>
    <row r="403" spans="1:14" ht="15.95" customHeight="1" x14ac:dyDescent="0.4">
      <c r="A403" s="126" t="s">
        <v>7</v>
      </c>
      <c r="B403" s="51" t="s">
        <v>80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72"/>
        <v>ND</v>
      </c>
      <c r="F403" s="59">
        <f t="shared" si="73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4"/>
        <v>ND</v>
      </c>
      <c r="J403" s="59">
        <f t="shared" si="75"/>
        <v>0</v>
      </c>
      <c r="K403" s="48">
        <f t="shared" si="76"/>
        <v>0</v>
      </c>
      <c r="L403" s="155">
        <f t="shared" si="77"/>
        <v>0</v>
      </c>
      <c r="M403" s="155">
        <f t="shared" si="78"/>
        <v>0</v>
      </c>
      <c r="N403" s="155">
        <f t="shared" si="79"/>
        <v>0</v>
      </c>
    </row>
    <row r="404" spans="1:14" ht="15.95" customHeight="1" x14ac:dyDescent="0.4">
      <c r="A404" s="126" t="s">
        <v>7</v>
      </c>
      <c r="B404" s="51" t="s">
        <v>121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72"/>
        <v>ND</v>
      </c>
      <c r="F404" s="59">
        <f t="shared" si="73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4"/>
        <v>ND</v>
      </c>
      <c r="J404" s="59">
        <f t="shared" si="75"/>
        <v>0</v>
      </c>
      <c r="K404" s="48">
        <f t="shared" si="76"/>
        <v>0</v>
      </c>
      <c r="L404" s="155">
        <f t="shared" si="77"/>
        <v>0</v>
      </c>
      <c r="M404" s="155">
        <f t="shared" si="78"/>
        <v>0</v>
      </c>
      <c r="N404" s="155">
        <f t="shared" si="79"/>
        <v>0</v>
      </c>
    </row>
    <row r="405" spans="1:14" ht="15.95" customHeight="1" x14ac:dyDescent="0.4">
      <c r="A405" s="126" t="s">
        <v>7</v>
      </c>
      <c r="B405" s="51" t="s">
        <v>120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72"/>
        <v>ND</v>
      </c>
      <c r="F405" s="59">
        <f t="shared" si="73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4"/>
        <v>ND</v>
      </c>
      <c r="J405" s="59">
        <f t="shared" si="75"/>
        <v>0</v>
      </c>
      <c r="K405" s="48">
        <f t="shared" si="76"/>
        <v>0</v>
      </c>
      <c r="L405" s="155">
        <f t="shared" si="77"/>
        <v>0</v>
      </c>
      <c r="M405" s="155">
        <f t="shared" si="78"/>
        <v>0</v>
      </c>
      <c r="N405" s="155">
        <f t="shared" si="79"/>
        <v>0</v>
      </c>
    </row>
    <row r="406" spans="1:14" ht="15.95" customHeight="1" x14ac:dyDescent="0.4">
      <c r="A406" s="126" t="s">
        <v>7</v>
      </c>
      <c r="B406" s="50" t="s">
        <v>123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72"/>
        <v>ND</v>
      </c>
      <c r="F406" s="59">
        <f t="shared" si="73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4"/>
        <v>ND</v>
      </c>
      <c r="J406" s="59">
        <f t="shared" si="75"/>
        <v>0</v>
      </c>
      <c r="K406" s="48">
        <f t="shared" si="76"/>
        <v>0</v>
      </c>
      <c r="L406" s="155">
        <f t="shared" si="77"/>
        <v>0</v>
      </c>
      <c r="M406" s="155">
        <f t="shared" si="78"/>
        <v>0</v>
      </c>
      <c r="N406" s="155">
        <f t="shared" si="79"/>
        <v>0</v>
      </c>
    </row>
    <row r="407" spans="1:14" ht="15.95" customHeight="1" x14ac:dyDescent="0.4">
      <c r="A407" s="126" t="s">
        <v>7</v>
      </c>
      <c r="B407" s="51" t="s">
        <v>122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72"/>
        <v>ND</v>
      </c>
      <c r="F407" s="59">
        <f t="shared" si="73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4"/>
        <v>ND</v>
      </c>
      <c r="J407" s="59">
        <f t="shared" si="75"/>
        <v>0</v>
      </c>
      <c r="K407" s="48">
        <f t="shared" si="76"/>
        <v>0</v>
      </c>
      <c r="L407" s="155">
        <f t="shared" si="77"/>
        <v>0</v>
      </c>
      <c r="M407" s="155">
        <f t="shared" si="78"/>
        <v>0</v>
      </c>
      <c r="N407" s="155">
        <f t="shared" si="79"/>
        <v>0</v>
      </c>
    </row>
    <row r="408" spans="1:14" ht="15.95" customHeight="1" x14ac:dyDescent="0.4">
      <c r="A408" s="126" t="s">
        <v>7</v>
      </c>
      <c r="B408" s="51" t="s">
        <v>87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72"/>
        <v>ND</v>
      </c>
      <c r="F408" s="59">
        <f t="shared" si="73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4"/>
        <v>ND</v>
      </c>
      <c r="J408" s="59">
        <f t="shared" si="75"/>
        <v>0</v>
      </c>
      <c r="K408" s="48">
        <f t="shared" si="76"/>
        <v>0</v>
      </c>
      <c r="L408" s="155">
        <f t="shared" si="77"/>
        <v>0</v>
      </c>
      <c r="M408" s="155">
        <f t="shared" si="78"/>
        <v>0</v>
      </c>
      <c r="N408" s="155">
        <f t="shared" si="79"/>
        <v>0</v>
      </c>
    </row>
    <row r="409" spans="1:14" ht="15.95" customHeight="1" x14ac:dyDescent="0.4">
      <c r="A409" s="126" t="s">
        <v>7</v>
      </c>
      <c r="B409" s="51" t="s">
        <v>78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72"/>
        <v>ND</v>
      </c>
      <c r="F409" s="59">
        <f t="shared" si="73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4"/>
        <v>ND</v>
      </c>
      <c r="J409" s="59">
        <f t="shared" si="75"/>
        <v>0</v>
      </c>
      <c r="K409" s="48">
        <f t="shared" si="76"/>
        <v>0</v>
      </c>
      <c r="L409" s="155">
        <f t="shared" si="77"/>
        <v>0</v>
      </c>
      <c r="M409" s="155">
        <f t="shared" si="78"/>
        <v>0</v>
      </c>
      <c r="N409" s="155">
        <f t="shared" si="79"/>
        <v>0</v>
      </c>
    </row>
    <row r="410" spans="1:14" ht="15.95" customHeight="1" x14ac:dyDescent="0.4">
      <c r="A410" s="126" t="s">
        <v>7</v>
      </c>
      <c r="B410" s="51" t="s">
        <v>125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72"/>
        <v>ND</v>
      </c>
      <c r="F410" s="59">
        <f t="shared" si="73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4"/>
        <v>ND</v>
      </c>
      <c r="J410" s="59">
        <f t="shared" si="75"/>
        <v>0</v>
      </c>
      <c r="K410" s="48">
        <f t="shared" si="76"/>
        <v>0</v>
      </c>
      <c r="L410" s="155">
        <f t="shared" si="77"/>
        <v>0</v>
      </c>
      <c r="M410" s="155">
        <f t="shared" si="78"/>
        <v>0</v>
      </c>
      <c r="N410" s="155">
        <f t="shared" si="79"/>
        <v>0</v>
      </c>
    </row>
    <row r="411" spans="1:14" ht="15.95" customHeight="1" x14ac:dyDescent="0.4">
      <c r="A411" s="126" t="s">
        <v>7</v>
      </c>
      <c r="B411" s="51" t="s">
        <v>124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72"/>
        <v>ND</v>
      </c>
      <c r="F411" s="59">
        <f t="shared" si="73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4"/>
        <v>ND</v>
      </c>
      <c r="J411" s="59">
        <f t="shared" si="75"/>
        <v>0</v>
      </c>
      <c r="K411" s="48">
        <f t="shared" si="76"/>
        <v>0</v>
      </c>
      <c r="L411" s="155">
        <f t="shared" si="77"/>
        <v>0</v>
      </c>
      <c r="M411" s="155">
        <f t="shared" si="78"/>
        <v>0</v>
      </c>
      <c r="N411" s="155">
        <f t="shared" si="79"/>
        <v>0</v>
      </c>
    </row>
    <row r="412" spans="1:14" ht="15.95" customHeight="1" x14ac:dyDescent="0.4">
      <c r="A412" s="126" t="s">
        <v>7</v>
      </c>
      <c r="B412" s="51" t="s">
        <v>109</v>
      </c>
      <c r="C412" s="48" t="str">
        <f>IFERROR(IF($J412&gt;0,VLOOKUP($A412&amp;$B412,'PNC AA'!$A:$E,4,0),""),"")</f>
        <v/>
      </c>
      <c r="D412" s="48" t="str">
        <f>IFERROR(IF($J412&gt;0,VLOOKUP($A412&amp;$B412,'PNC AA'!$A:$E,5,0),""),"")</f>
        <v/>
      </c>
      <c r="E412" s="73" t="str">
        <f t="shared" si="72"/>
        <v>ND</v>
      </c>
      <c r="F412" s="59">
        <f t="shared" si="73"/>
        <v>0</v>
      </c>
      <c r="G412" s="48">
        <f>IFERROR(VLOOKUP($A412&amp;$B412,'PNC Exon. &amp; no Exon.'!$A:$AJ,3,0),0)</f>
        <v>0</v>
      </c>
      <c r="H412" s="48">
        <f>IFERROR(VLOOKUP($A412&amp;$B412,'PNC Exon. &amp; no Exon.'!$A:$AJ,4,0),0)</f>
        <v>0</v>
      </c>
      <c r="I412" s="73" t="str">
        <f t="shared" si="74"/>
        <v>ND</v>
      </c>
      <c r="J412" s="59">
        <f t="shared" si="75"/>
        <v>0</v>
      </c>
      <c r="K412" s="48">
        <f t="shared" si="76"/>
        <v>0</v>
      </c>
      <c r="L412" s="155">
        <f t="shared" si="77"/>
        <v>0</v>
      </c>
      <c r="M412" s="155">
        <f t="shared" si="78"/>
        <v>0</v>
      </c>
      <c r="N412" s="155">
        <f t="shared" si="79"/>
        <v>0</v>
      </c>
    </row>
    <row r="413" spans="1:14" ht="15.95" customHeight="1" x14ac:dyDescent="0.4">
      <c r="A413" s="126" t="s">
        <v>7</v>
      </c>
      <c r="B413" s="51" t="s">
        <v>126</v>
      </c>
      <c r="C413" s="48" t="str">
        <f>IFERROR(IF($J413&gt;0,VLOOKUP($A413&amp;$B413,'PNC AA'!$A:$E,4,0),""),"")</f>
        <v/>
      </c>
      <c r="D413" s="48" t="str">
        <f>IFERROR(IF($J413&gt;0,VLOOKUP($A413&amp;$B413,'PNC AA'!$A:$E,5,0),""),"")</f>
        <v/>
      </c>
      <c r="E413" s="73" t="str">
        <f t="shared" si="72"/>
        <v>ND</v>
      </c>
      <c r="F413" s="59">
        <f t="shared" si="73"/>
        <v>0</v>
      </c>
      <c r="G413" s="48">
        <f>IFERROR(VLOOKUP($A413&amp;$B413,'PNC Exon. &amp; no Exon.'!$A:$AJ,3,0),0)</f>
        <v>0</v>
      </c>
      <c r="H413" s="48">
        <f>IFERROR(VLOOKUP($A413&amp;$B413,'PNC Exon. &amp; no Exon.'!$A:$AJ,4,0),0)</f>
        <v>0</v>
      </c>
      <c r="I413" s="73" t="str">
        <f t="shared" si="74"/>
        <v>ND</v>
      </c>
      <c r="J413" s="59">
        <f t="shared" si="75"/>
        <v>0</v>
      </c>
      <c r="K413" s="48">
        <f t="shared" si="76"/>
        <v>0</v>
      </c>
      <c r="L413" s="155">
        <f t="shared" si="77"/>
        <v>0</v>
      </c>
      <c r="M413" s="155">
        <f t="shared" si="78"/>
        <v>0</v>
      </c>
      <c r="N413" s="155">
        <f t="shared" si="79"/>
        <v>0</v>
      </c>
    </row>
    <row r="414" spans="1:14" ht="15.95" customHeight="1" x14ac:dyDescent="0.4">
      <c r="A414" s="126" t="s">
        <v>7</v>
      </c>
      <c r="B414" s="51" t="s">
        <v>127</v>
      </c>
      <c r="C414" s="48" t="str">
        <f>IFERROR(IF($J414&gt;0,VLOOKUP($A414&amp;$B414,'PNC AA'!$A:$E,4,0),""),"")</f>
        <v/>
      </c>
      <c r="D414" s="48" t="str">
        <f>IFERROR(IF($J414&gt;0,VLOOKUP($A414&amp;$B414,'PNC AA'!$A:$E,5,0),""),"")</f>
        <v/>
      </c>
      <c r="E414" s="73" t="str">
        <f t="shared" si="72"/>
        <v>ND</v>
      </c>
      <c r="F414" s="59">
        <f t="shared" si="73"/>
        <v>0</v>
      </c>
      <c r="G414" s="48">
        <f>IFERROR(VLOOKUP($A414&amp;$B414,'PNC Exon. &amp; no Exon.'!$A:$AJ,3,0),0)</f>
        <v>0</v>
      </c>
      <c r="H414" s="48">
        <f>IFERROR(VLOOKUP($A414&amp;$B414,'PNC Exon. &amp; no Exon.'!$A:$AJ,4,0),0)</f>
        <v>0</v>
      </c>
      <c r="I414" s="73" t="str">
        <f t="shared" si="74"/>
        <v>ND</v>
      </c>
      <c r="J414" s="59">
        <f t="shared" si="75"/>
        <v>0</v>
      </c>
      <c r="K414" s="48">
        <f t="shared" si="76"/>
        <v>0</v>
      </c>
      <c r="L414" s="155">
        <f t="shared" si="77"/>
        <v>0</v>
      </c>
      <c r="M414" s="155">
        <f t="shared" si="78"/>
        <v>0</v>
      </c>
      <c r="N414" s="155">
        <f t="shared" si="79"/>
        <v>0</v>
      </c>
    </row>
    <row r="415" spans="1:14" ht="15.95" customHeight="1" x14ac:dyDescent="0.4">
      <c r="A415" s="126" t="s">
        <v>7</v>
      </c>
      <c r="B415" s="51" t="s">
        <v>79</v>
      </c>
      <c r="C415" s="48" t="str">
        <f>IFERROR(IF($J415&gt;0,VLOOKUP($A415&amp;$B415,'PNC AA'!$A:$E,4,0),""),"")</f>
        <v/>
      </c>
      <c r="D415" s="48" t="str">
        <f>IFERROR(IF($J415&gt;0,VLOOKUP($A415&amp;$B415,'PNC AA'!$A:$E,5,0),""),"")</f>
        <v/>
      </c>
      <c r="E415" s="73" t="str">
        <f t="shared" si="72"/>
        <v>ND</v>
      </c>
      <c r="F415" s="59">
        <f t="shared" si="73"/>
        <v>0</v>
      </c>
      <c r="G415" s="48">
        <f>IFERROR(VLOOKUP($A415&amp;$B415,'PNC Exon. &amp; no Exon.'!$A:$AJ,3,0),0)</f>
        <v>0</v>
      </c>
      <c r="H415" s="48">
        <f>IFERROR(VLOOKUP($A415&amp;$B415,'PNC Exon. &amp; no Exon.'!$A:$AJ,4,0),0)</f>
        <v>0</v>
      </c>
      <c r="I415" s="73" t="str">
        <f t="shared" si="74"/>
        <v>ND</v>
      </c>
      <c r="J415" s="59">
        <f t="shared" si="75"/>
        <v>0</v>
      </c>
      <c r="K415" s="48">
        <f t="shared" si="76"/>
        <v>0</v>
      </c>
      <c r="L415" s="155">
        <f t="shared" si="77"/>
        <v>0</v>
      </c>
      <c r="M415" s="155">
        <f t="shared" si="78"/>
        <v>0</v>
      </c>
      <c r="N415" s="155">
        <f t="shared" si="79"/>
        <v>0</v>
      </c>
    </row>
    <row r="416" spans="1:14" ht="15.95" customHeight="1" x14ac:dyDescent="0.4">
      <c r="A416" s="126" t="s">
        <v>7</v>
      </c>
      <c r="B416" s="51" t="s">
        <v>128</v>
      </c>
      <c r="C416" s="48" t="str">
        <f>IFERROR(IF($J416&gt;0,VLOOKUP($A416&amp;$B416,'PNC AA'!$A:$E,4,0),""),"")</f>
        <v/>
      </c>
      <c r="D416" s="48" t="str">
        <f>IFERROR(IF($J416&gt;0,VLOOKUP($A416&amp;$B416,'PNC AA'!$A:$E,5,0),""),"")</f>
        <v/>
      </c>
      <c r="E416" s="73" t="str">
        <f t="shared" si="72"/>
        <v>ND</v>
      </c>
      <c r="F416" s="59">
        <f t="shared" si="73"/>
        <v>0</v>
      </c>
      <c r="G416" s="48">
        <f>IFERROR(VLOOKUP($A416&amp;$B416,'PNC Exon. &amp; no Exon.'!$A:$AJ,3,0),0)</f>
        <v>0</v>
      </c>
      <c r="H416" s="48">
        <f>IFERROR(VLOOKUP($A416&amp;$B416,'PNC Exon. &amp; no Exon.'!$A:$AJ,4,0),0)</f>
        <v>0</v>
      </c>
      <c r="I416" s="73" t="str">
        <f t="shared" si="74"/>
        <v>ND</v>
      </c>
      <c r="J416" s="59">
        <f t="shared" si="75"/>
        <v>0</v>
      </c>
      <c r="K416" s="48">
        <f t="shared" si="76"/>
        <v>0</v>
      </c>
      <c r="L416" s="155">
        <f t="shared" si="77"/>
        <v>0</v>
      </c>
      <c r="M416" s="155">
        <f t="shared" si="78"/>
        <v>0</v>
      </c>
      <c r="N416" s="155">
        <f t="shared" si="79"/>
        <v>0</v>
      </c>
    </row>
    <row r="417" spans="1:14" ht="15.95" customHeight="1" x14ac:dyDescent="0.4">
      <c r="A417" s="126" t="s">
        <v>7</v>
      </c>
      <c r="B417" s="51" t="s">
        <v>129</v>
      </c>
      <c r="C417" s="48" t="str">
        <f>IFERROR(IF($J417&gt;0,VLOOKUP($A417&amp;$B417,'PNC AA'!$A:$E,4,0),""),"")</f>
        <v/>
      </c>
      <c r="D417" s="48" t="str">
        <f>IFERROR(IF($J417&gt;0,VLOOKUP($A417&amp;$B417,'PNC AA'!$A:$E,5,0),""),"")</f>
        <v/>
      </c>
      <c r="E417" s="73" t="str">
        <f t="shared" si="72"/>
        <v>ND</v>
      </c>
      <c r="F417" s="59">
        <f t="shared" si="73"/>
        <v>0</v>
      </c>
      <c r="G417" s="48">
        <f>IFERROR(VLOOKUP($A417&amp;$B417,'PNC Exon. &amp; no Exon.'!$A:$AJ,3,0),0)</f>
        <v>0</v>
      </c>
      <c r="H417" s="48">
        <f>IFERROR(VLOOKUP($A417&amp;$B417,'PNC Exon. &amp; no Exon.'!$A:$AJ,4,0),0)</f>
        <v>0</v>
      </c>
      <c r="I417" s="73" t="str">
        <f t="shared" si="74"/>
        <v>ND</v>
      </c>
      <c r="J417" s="59">
        <f t="shared" si="75"/>
        <v>0</v>
      </c>
      <c r="K417" s="48">
        <f t="shared" si="76"/>
        <v>0</v>
      </c>
      <c r="L417" s="155">
        <f t="shared" si="77"/>
        <v>0</v>
      </c>
      <c r="M417" s="155">
        <f t="shared" si="78"/>
        <v>0</v>
      </c>
      <c r="N417" s="155">
        <f t="shared" si="79"/>
        <v>0</v>
      </c>
    </row>
    <row r="418" spans="1:14" ht="15.95" customHeight="1" x14ac:dyDescent="0.4">
      <c r="A418" s="126" t="s">
        <v>7</v>
      </c>
      <c r="B418" s="51" t="s">
        <v>131</v>
      </c>
      <c r="C418" s="48" t="str">
        <f>IFERROR(IF($J418&gt;0,VLOOKUP($A418&amp;$B418,'PNC AA'!$A:$E,4,0),""),"")</f>
        <v/>
      </c>
      <c r="D418" s="48" t="str">
        <f>IFERROR(IF($J418&gt;0,VLOOKUP($A418&amp;$B418,'PNC AA'!$A:$E,5,0),""),"")</f>
        <v/>
      </c>
      <c r="E418" s="73" t="str">
        <f t="shared" si="72"/>
        <v>ND</v>
      </c>
      <c r="F418" s="59">
        <f t="shared" si="73"/>
        <v>0</v>
      </c>
      <c r="G418" s="48">
        <f>IFERROR(VLOOKUP($A418&amp;$B418,'PNC Exon. &amp; no Exon.'!$A:$AJ,3,0),0)</f>
        <v>0</v>
      </c>
      <c r="H418" s="48">
        <f>IFERROR(VLOOKUP($A418&amp;$B418,'PNC Exon. &amp; no Exon.'!$A:$AJ,4,0),0)</f>
        <v>0</v>
      </c>
      <c r="I418" s="73" t="str">
        <f t="shared" si="74"/>
        <v>ND</v>
      </c>
      <c r="J418" s="59">
        <f t="shared" si="75"/>
        <v>0</v>
      </c>
      <c r="K418" s="48">
        <f t="shared" si="76"/>
        <v>0</v>
      </c>
      <c r="L418" s="155">
        <f t="shared" si="77"/>
        <v>0</v>
      </c>
      <c r="M418" s="155">
        <f t="shared" si="78"/>
        <v>0</v>
      </c>
      <c r="N418" s="155">
        <f t="shared" si="79"/>
        <v>0</v>
      </c>
    </row>
    <row r="419" spans="1:14" ht="15.95" customHeight="1" x14ac:dyDescent="0.4">
      <c r="A419" s="126" t="s">
        <v>7</v>
      </c>
      <c r="B419" s="51" t="s">
        <v>130</v>
      </c>
      <c r="C419" s="48" t="str">
        <f>IFERROR(IF($J419&gt;0,VLOOKUP($A419&amp;$B419,'PNC AA'!$A:$E,4,0),""),"")</f>
        <v/>
      </c>
      <c r="D419" s="48" t="str">
        <f>IFERROR(IF($J419&gt;0,VLOOKUP($A419&amp;$B419,'PNC AA'!$A:$E,5,0),""),"")</f>
        <v/>
      </c>
      <c r="E419" s="73" t="str">
        <f t="shared" si="72"/>
        <v>ND</v>
      </c>
      <c r="F419" s="59">
        <f t="shared" si="73"/>
        <v>0</v>
      </c>
      <c r="G419" s="48">
        <f>IFERROR(VLOOKUP($A419&amp;$B419,'PNC Exon. &amp; no Exon.'!$A:$AJ,3,0),0)</f>
        <v>0</v>
      </c>
      <c r="H419" s="48">
        <f>IFERROR(VLOOKUP($A419&amp;$B419,'PNC Exon. &amp; no Exon.'!$A:$AJ,4,0),0)</f>
        <v>0</v>
      </c>
      <c r="I419" s="73" t="str">
        <f t="shared" si="74"/>
        <v>ND</v>
      </c>
      <c r="J419" s="59">
        <f t="shared" si="75"/>
        <v>0</v>
      </c>
      <c r="K419" s="48">
        <f t="shared" si="76"/>
        <v>0</v>
      </c>
      <c r="L419" s="155">
        <f t="shared" si="77"/>
        <v>0</v>
      </c>
      <c r="M419" s="155">
        <f t="shared" si="78"/>
        <v>0</v>
      </c>
      <c r="N419" s="155">
        <f t="shared" si="79"/>
        <v>0</v>
      </c>
    </row>
    <row r="420" spans="1:14" ht="18.75" customHeight="1" x14ac:dyDescent="0.4">
      <c r="A420" s="8"/>
      <c r="B420" s="53" t="s">
        <v>21</v>
      </c>
      <c r="C420" s="61">
        <f>SUM(C387:C419)</f>
        <v>0</v>
      </c>
      <c r="D420" s="61">
        <f>SUM(D387:D419)</f>
        <v>0</v>
      </c>
      <c r="E420" s="61"/>
      <c r="F420" s="61">
        <f>SUM(F387:F419)</f>
        <v>0</v>
      </c>
      <c r="G420" s="61">
        <f>SUM(G387:G419)</f>
        <v>0</v>
      </c>
      <c r="H420" s="61">
        <f>SUM(H387:H419)</f>
        <v>0</v>
      </c>
      <c r="I420" s="61"/>
      <c r="J420" s="61">
        <f>SUM(J387:J419)</f>
        <v>0</v>
      </c>
      <c r="K420" s="61">
        <f t="shared" si="76"/>
        <v>0</v>
      </c>
      <c r="L420" s="154">
        <f t="shared" si="77"/>
        <v>0</v>
      </c>
      <c r="M420" s="158">
        <f>SUM(M387:M419)</f>
        <v>0</v>
      </c>
      <c r="N420" s="158">
        <f>SUM(N387:N419)</f>
        <v>0</v>
      </c>
    </row>
    <row r="421" spans="1:14" x14ac:dyDescent="0.4">
      <c r="B421" s="70" t="s">
        <v>172</v>
      </c>
    </row>
    <row r="427" spans="1:14" ht="20" x14ac:dyDescent="0.6">
      <c r="A427" s="170" t="s">
        <v>42</v>
      </c>
      <c r="B427" s="170"/>
      <c r="C427" s="170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</row>
    <row r="428" spans="1:14" x14ac:dyDescent="0.4">
      <c r="A428" s="169" t="s">
        <v>59</v>
      </c>
      <c r="B428" s="169"/>
      <c r="C428" s="169"/>
      <c r="D428" s="169"/>
      <c r="E428" s="169"/>
      <c r="F428" s="169"/>
      <c r="G428" s="169"/>
      <c r="H428" s="169"/>
      <c r="I428" s="169"/>
      <c r="J428" s="169"/>
      <c r="K428" s="169"/>
      <c r="L428" s="169"/>
      <c r="M428" s="169"/>
      <c r="N428" s="169"/>
    </row>
    <row r="429" spans="1:14" x14ac:dyDescent="0.4">
      <c r="A429" s="172" t="s">
        <v>153</v>
      </c>
      <c r="B429" s="172"/>
      <c r="C429" s="172"/>
      <c r="D429" s="172"/>
      <c r="E429" s="172"/>
      <c r="F429" s="172"/>
      <c r="G429" s="172"/>
      <c r="H429" s="172"/>
      <c r="I429" s="172"/>
      <c r="J429" s="172"/>
      <c r="K429" s="172"/>
      <c r="L429" s="172"/>
      <c r="M429" s="172"/>
      <c r="N429" s="172"/>
    </row>
    <row r="430" spans="1:14" x14ac:dyDescent="0.4">
      <c r="A430" s="169" t="s">
        <v>91</v>
      </c>
      <c r="B430" s="169"/>
      <c r="C430" s="169"/>
      <c r="D430" s="169"/>
      <c r="E430" s="169"/>
      <c r="F430" s="169"/>
      <c r="G430" s="169"/>
      <c r="H430" s="169"/>
      <c r="I430" s="169"/>
      <c r="J430" s="169"/>
      <c r="K430" s="169"/>
      <c r="L430" s="169"/>
      <c r="M430" s="169"/>
      <c r="N430" s="169"/>
    </row>
    <row r="431" spans="1:14" x14ac:dyDescent="0.4">
      <c r="A431" s="1"/>
      <c r="B431" s="126" t="s">
        <v>8</v>
      </c>
      <c r="C431" s="1"/>
      <c r="D431" s="17"/>
      <c r="E431" s="1"/>
      <c r="F431" s="4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74" t="s">
        <v>33</v>
      </c>
      <c r="C432" s="173" t="s">
        <v>107</v>
      </c>
      <c r="D432" s="173"/>
      <c r="E432" s="173" t="s">
        <v>52</v>
      </c>
      <c r="F432" s="173"/>
      <c r="G432" s="173" t="s">
        <v>170</v>
      </c>
      <c r="H432" s="173"/>
      <c r="I432" s="173"/>
      <c r="J432" s="173"/>
      <c r="K432" s="173" t="s">
        <v>29</v>
      </c>
      <c r="L432" s="173"/>
      <c r="M432" s="173" t="s">
        <v>61</v>
      </c>
      <c r="N432" s="173"/>
    </row>
    <row r="433" spans="1:14" ht="34.5" customHeight="1" x14ac:dyDescent="0.4">
      <c r="A433" s="83"/>
      <c r="B433" s="175"/>
      <c r="C433" s="94" t="s">
        <v>28</v>
      </c>
      <c r="D433" s="94" t="s">
        <v>37</v>
      </c>
      <c r="E433" s="94" t="s">
        <v>51</v>
      </c>
      <c r="F433" s="94" t="s">
        <v>57</v>
      </c>
      <c r="G433" s="94" t="s">
        <v>28</v>
      </c>
      <c r="H433" s="94" t="s">
        <v>37</v>
      </c>
      <c r="I433" s="94" t="s">
        <v>51</v>
      </c>
      <c r="J433" s="94" t="s">
        <v>57</v>
      </c>
      <c r="K433" s="94" t="s">
        <v>26</v>
      </c>
      <c r="L433" s="94" t="s">
        <v>24</v>
      </c>
      <c r="M433" s="94">
        <v>2021</v>
      </c>
      <c r="N433" s="94">
        <v>2022</v>
      </c>
    </row>
    <row r="434" spans="1:14" ht="15.95" customHeight="1" x14ac:dyDescent="0.4">
      <c r="A434" s="126" t="s">
        <v>8</v>
      </c>
      <c r="B434" s="87" t="s">
        <v>84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ref="E434:E466" si="80">IF(F434=0,"ND",RANK(F434,$F$434:$F$466))</f>
        <v>ND</v>
      </c>
      <c r="F434" s="59">
        <f t="shared" ref="F434:F466" si="81">SUM(C434:D434)</f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ref="I434:I466" si="82">IF(J434=0,"ND",RANK(J434,$J$434:$J$466))</f>
        <v>ND</v>
      </c>
      <c r="J434" s="59">
        <f t="shared" ref="J434:J466" si="83">(G434+H434)</f>
        <v>0</v>
      </c>
      <c r="K434" s="48">
        <f t="shared" ref="K434:K466" si="84">J434-F434</f>
        <v>0</v>
      </c>
      <c r="L434" s="155">
        <f t="shared" ref="L434:L467" si="85">IFERROR(K434/F434*100,0)</f>
        <v>0</v>
      </c>
      <c r="M434" s="155">
        <f t="shared" ref="M434:M466" si="86">IFERROR(F434/$F$467*100,0)</f>
        <v>0</v>
      </c>
      <c r="N434" s="155">
        <f t="shared" ref="N434:N466" si="87">IFERROR(J434/$J$467*100,0)</f>
        <v>0</v>
      </c>
    </row>
    <row r="435" spans="1:14" ht="15.95" customHeight="1" x14ac:dyDescent="0.4">
      <c r="A435" s="126" t="s">
        <v>8</v>
      </c>
      <c r="B435" s="51" t="s">
        <v>92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80"/>
        <v>ND</v>
      </c>
      <c r="F435" s="59">
        <f t="shared" si="81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2"/>
        <v>ND</v>
      </c>
      <c r="J435" s="59">
        <f t="shared" si="83"/>
        <v>0</v>
      </c>
      <c r="K435" s="48">
        <f t="shared" si="84"/>
        <v>0</v>
      </c>
      <c r="L435" s="155">
        <f t="shared" si="85"/>
        <v>0</v>
      </c>
      <c r="M435" s="155">
        <f t="shared" si="86"/>
        <v>0</v>
      </c>
      <c r="N435" s="155">
        <f t="shared" si="87"/>
        <v>0</v>
      </c>
    </row>
    <row r="436" spans="1:14" ht="15.95" customHeight="1" x14ac:dyDescent="0.4">
      <c r="A436" s="126" t="s">
        <v>8</v>
      </c>
      <c r="B436" s="51" t="s">
        <v>93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80"/>
        <v>ND</v>
      </c>
      <c r="F436" s="59">
        <f t="shared" si="81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2"/>
        <v>ND</v>
      </c>
      <c r="J436" s="59">
        <f t="shared" si="83"/>
        <v>0</v>
      </c>
      <c r="K436" s="48">
        <f t="shared" si="84"/>
        <v>0</v>
      </c>
      <c r="L436" s="155">
        <f t="shared" si="85"/>
        <v>0</v>
      </c>
      <c r="M436" s="155">
        <f t="shared" si="86"/>
        <v>0</v>
      </c>
      <c r="N436" s="155">
        <f t="shared" si="87"/>
        <v>0</v>
      </c>
    </row>
    <row r="437" spans="1:14" ht="15.95" customHeight="1" x14ac:dyDescent="0.4">
      <c r="A437" s="126" t="s">
        <v>8</v>
      </c>
      <c r="B437" s="51" t="s">
        <v>110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80"/>
        <v>ND</v>
      </c>
      <c r="F437" s="59">
        <f t="shared" si="81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2"/>
        <v>ND</v>
      </c>
      <c r="J437" s="59">
        <f t="shared" si="83"/>
        <v>0</v>
      </c>
      <c r="K437" s="48">
        <f t="shared" si="84"/>
        <v>0</v>
      </c>
      <c r="L437" s="155">
        <f t="shared" si="85"/>
        <v>0</v>
      </c>
      <c r="M437" s="155">
        <f t="shared" si="86"/>
        <v>0</v>
      </c>
      <c r="N437" s="155">
        <f t="shared" si="87"/>
        <v>0</v>
      </c>
    </row>
    <row r="438" spans="1:14" ht="15.95" customHeight="1" x14ac:dyDescent="0.4">
      <c r="A438" s="126" t="s">
        <v>8</v>
      </c>
      <c r="B438" s="51" t="s">
        <v>111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80"/>
        <v>ND</v>
      </c>
      <c r="F438" s="59">
        <f t="shared" si="81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2"/>
        <v>ND</v>
      </c>
      <c r="J438" s="59">
        <f t="shared" si="83"/>
        <v>0</v>
      </c>
      <c r="K438" s="48">
        <f t="shared" si="84"/>
        <v>0</v>
      </c>
      <c r="L438" s="155">
        <f t="shared" si="85"/>
        <v>0</v>
      </c>
      <c r="M438" s="155">
        <f t="shared" si="86"/>
        <v>0</v>
      </c>
      <c r="N438" s="155">
        <f t="shared" si="87"/>
        <v>0</v>
      </c>
    </row>
    <row r="439" spans="1:14" ht="15.95" customHeight="1" x14ac:dyDescent="0.4">
      <c r="A439" s="126" t="s">
        <v>8</v>
      </c>
      <c r="B439" s="51" t="s">
        <v>112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80"/>
        <v>ND</v>
      </c>
      <c r="F439" s="59">
        <f t="shared" si="81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2"/>
        <v>ND</v>
      </c>
      <c r="J439" s="59">
        <f t="shared" si="83"/>
        <v>0</v>
      </c>
      <c r="K439" s="48">
        <f t="shared" si="84"/>
        <v>0</v>
      </c>
      <c r="L439" s="155">
        <f t="shared" si="85"/>
        <v>0</v>
      </c>
      <c r="M439" s="155">
        <f t="shared" si="86"/>
        <v>0</v>
      </c>
      <c r="N439" s="155">
        <f t="shared" si="87"/>
        <v>0</v>
      </c>
    </row>
    <row r="440" spans="1:14" ht="15.95" customHeight="1" x14ac:dyDescent="0.4">
      <c r="A440" s="126" t="s">
        <v>8</v>
      </c>
      <c r="B440" s="51" t="s">
        <v>94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80"/>
        <v>ND</v>
      </c>
      <c r="F440" s="59">
        <f t="shared" si="81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2"/>
        <v>ND</v>
      </c>
      <c r="J440" s="59">
        <f t="shared" si="83"/>
        <v>0</v>
      </c>
      <c r="K440" s="48">
        <f t="shared" si="84"/>
        <v>0</v>
      </c>
      <c r="L440" s="155">
        <f t="shared" si="85"/>
        <v>0</v>
      </c>
      <c r="M440" s="155">
        <f t="shared" si="86"/>
        <v>0</v>
      </c>
      <c r="N440" s="155">
        <f t="shared" si="87"/>
        <v>0</v>
      </c>
    </row>
    <row r="441" spans="1:14" ht="15.95" customHeight="1" x14ac:dyDescent="0.4">
      <c r="A441" s="126" t="s">
        <v>8</v>
      </c>
      <c r="B441" s="51" t="s">
        <v>113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80"/>
        <v>ND</v>
      </c>
      <c r="F441" s="59">
        <f t="shared" si="81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2"/>
        <v>ND</v>
      </c>
      <c r="J441" s="59">
        <f t="shared" si="83"/>
        <v>0</v>
      </c>
      <c r="K441" s="48">
        <f t="shared" si="84"/>
        <v>0</v>
      </c>
      <c r="L441" s="155">
        <f t="shared" si="85"/>
        <v>0</v>
      </c>
      <c r="M441" s="155">
        <f t="shared" si="86"/>
        <v>0</v>
      </c>
      <c r="N441" s="155">
        <f t="shared" si="87"/>
        <v>0</v>
      </c>
    </row>
    <row r="442" spans="1:14" ht="15.95" customHeight="1" x14ac:dyDescent="0.4">
      <c r="A442" s="126" t="s">
        <v>8</v>
      </c>
      <c r="B442" s="51" t="s">
        <v>77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80"/>
        <v>ND</v>
      </c>
      <c r="F442" s="59">
        <f t="shared" si="81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2"/>
        <v>ND</v>
      </c>
      <c r="J442" s="59">
        <f t="shared" si="83"/>
        <v>0</v>
      </c>
      <c r="K442" s="48">
        <f t="shared" si="84"/>
        <v>0</v>
      </c>
      <c r="L442" s="155">
        <f t="shared" si="85"/>
        <v>0</v>
      </c>
      <c r="M442" s="155">
        <f t="shared" si="86"/>
        <v>0</v>
      </c>
      <c r="N442" s="155">
        <f t="shared" si="87"/>
        <v>0</v>
      </c>
    </row>
    <row r="443" spans="1:14" ht="15.95" customHeight="1" x14ac:dyDescent="0.4">
      <c r="A443" s="126" t="s">
        <v>8</v>
      </c>
      <c r="B443" s="51" t="s">
        <v>114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80"/>
        <v>ND</v>
      </c>
      <c r="F443" s="59">
        <f t="shared" si="81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2"/>
        <v>ND</v>
      </c>
      <c r="J443" s="59">
        <f t="shared" si="83"/>
        <v>0</v>
      </c>
      <c r="K443" s="48">
        <f t="shared" si="84"/>
        <v>0</v>
      </c>
      <c r="L443" s="155">
        <f t="shared" si="85"/>
        <v>0</v>
      </c>
      <c r="M443" s="155">
        <f t="shared" si="86"/>
        <v>0</v>
      </c>
      <c r="N443" s="155">
        <f t="shared" si="87"/>
        <v>0</v>
      </c>
    </row>
    <row r="444" spans="1:14" ht="15.95" customHeight="1" x14ac:dyDescent="0.4">
      <c r="A444" s="126" t="s">
        <v>8</v>
      </c>
      <c r="B444" s="51" t="s">
        <v>85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80"/>
        <v>ND</v>
      </c>
      <c r="F444" s="59">
        <f t="shared" si="81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2"/>
        <v>ND</v>
      </c>
      <c r="J444" s="59">
        <f t="shared" si="83"/>
        <v>0</v>
      </c>
      <c r="K444" s="48">
        <f t="shared" si="84"/>
        <v>0</v>
      </c>
      <c r="L444" s="155">
        <f t="shared" si="85"/>
        <v>0</v>
      </c>
      <c r="M444" s="155">
        <f t="shared" si="86"/>
        <v>0</v>
      </c>
      <c r="N444" s="155">
        <f t="shared" si="87"/>
        <v>0</v>
      </c>
    </row>
    <row r="445" spans="1:14" ht="15.95" customHeight="1" x14ac:dyDescent="0.4">
      <c r="A445" s="126" t="s">
        <v>8</v>
      </c>
      <c r="B445" s="51" t="s">
        <v>115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80"/>
        <v>ND</v>
      </c>
      <c r="F445" s="59">
        <f t="shared" si="81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2"/>
        <v>ND</v>
      </c>
      <c r="J445" s="59">
        <f t="shared" si="83"/>
        <v>0</v>
      </c>
      <c r="K445" s="48">
        <f t="shared" si="84"/>
        <v>0</v>
      </c>
      <c r="L445" s="155">
        <f t="shared" si="85"/>
        <v>0</v>
      </c>
      <c r="M445" s="155">
        <f t="shared" si="86"/>
        <v>0</v>
      </c>
      <c r="N445" s="155">
        <f t="shared" si="87"/>
        <v>0</v>
      </c>
    </row>
    <row r="446" spans="1:14" ht="15.95" customHeight="1" x14ac:dyDescent="0.4">
      <c r="A446" s="126" t="s">
        <v>8</v>
      </c>
      <c r="B446" s="51" t="s">
        <v>116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80"/>
        <v>ND</v>
      </c>
      <c r="F446" s="59">
        <f t="shared" si="81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2"/>
        <v>ND</v>
      </c>
      <c r="J446" s="59">
        <f t="shared" si="83"/>
        <v>0</v>
      </c>
      <c r="K446" s="48">
        <f t="shared" si="84"/>
        <v>0</v>
      </c>
      <c r="L446" s="155">
        <f t="shared" si="85"/>
        <v>0</v>
      </c>
      <c r="M446" s="155">
        <f t="shared" si="86"/>
        <v>0</v>
      </c>
      <c r="N446" s="155">
        <f t="shared" si="87"/>
        <v>0</v>
      </c>
    </row>
    <row r="447" spans="1:14" ht="15.95" customHeight="1" x14ac:dyDescent="0.4">
      <c r="A447" s="126" t="s">
        <v>8</v>
      </c>
      <c r="B447" s="51" t="s">
        <v>118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80"/>
        <v>ND</v>
      </c>
      <c r="F447" s="59">
        <f t="shared" si="81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2"/>
        <v>ND</v>
      </c>
      <c r="J447" s="59">
        <f t="shared" si="83"/>
        <v>0</v>
      </c>
      <c r="K447" s="48">
        <f t="shared" si="84"/>
        <v>0</v>
      </c>
      <c r="L447" s="155">
        <f t="shared" si="85"/>
        <v>0</v>
      </c>
      <c r="M447" s="155">
        <f t="shared" si="86"/>
        <v>0</v>
      </c>
      <c r="N447" s="155">
        <f t="shared" si="87"/>
        <v>0</v>
      </c>
    </row>
    <row r="448" spans="1:14" ht="15.95" customHeight="1" x14ac:dyDescent="0.4">
      <c r="A448" s="126" t="s">
        <v>8</v>
      </c>
      <c r="B448" s="50" t="s">
        <v>119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80"/>
        <v>ND</v>
      </c>
      <c r="F448" s="59">
        <f t="shared" si="81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2"/>
        <v>ND</v>
      </c>
      <c r="J448" s="59">
        <f t="shared" si="83"/>
        <v>0</v>
      </c>
      <c r="K448" s="48">
        <f t="shared" si="84"/>
        <v>0</v>
      </c>
      <c r="L448" s="155">
        <f t="shared" si="85"/>
        <v>0</v>
      </c>
      <c r="M448" s="155">
        <f t="shared" si="86"/>
        <v>0</v>
      </c>
      <c r="N448" s="155">
        <f t="shared" si="87"/>
        <v>0</v>
      </c>
    </row>
    <row r="449" spans="1:14" ht="15.95" customHeight="1" x14ac:dyDescent="0.4">
      <c r="A449" s="126" t="s">
        <v>8</v>
      </c>
      <c r="B449" s="51" t="s">
        <v>121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80"/>
        <v>ND</v>
      </c>
      <c r="F449" s="59">
        <f t="shared" si="81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2"/>
        <v>ND</v>
      </c>
      <c r="J449" s="59">
        <f t="shared" si="83"/>
        <v>0</v>
      </c>
      <c r="K449" s="48">
        <f t="shared" si="84"/>
        <v>0</v>
      </c>
      <c r="L449" s="155">
        <f t="shared" si="85"/>
        <v>0</v>
      </c>
      <c r="M449" s="155">
        <f t="shared" si="86"/>
        <v>0</v>
      </c>
      <c r="N449" s="155">
        <f t="shared" si="87"/>
        <v>0</v>
      </c>
    </row>
    <row r="450" spans="1:14" ht="15.95" customHeight="1" x14ac:dyDescent="0.4">
      <c r="A450" s="126" t="s">
        <v>8</v>
      </c>
      <c r="B450" s="51" t="s">
        <v>80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80"/>
        <v>ND</v>
      </c>
      <c r="F450" s="59">
        <f t="shared" si="81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2"/>
        <v>ND</v>
      </c>
      <c r="J450" s="59">
        <f t="shared" si="83"/>
        <v>0</v>
      </c>
      <c r="K450" s="48">
        <f t="shared" si="84"/>
        <v>0</v>
      </c>
      <c r="L450" s="155">
        <f t="shared" si="85"/>
        <v>0</v>
      </c>
      <c r="M450" s="155">
        <f t="shared" si="86"/>
        <v>0</v>
      </c>
      <c r="N450" s="155">
        <f t="shared" si="87"/>
        <v>0</v>
      </c>
    </row>
    <row r="451" spans="1:14" ht="15.95" customHeight="1" x14ac:dyDescent="0.4">
      <c r="A451" s="126" t="s">
        <v>8</v>
      </c>
      <c r="B451" s="51" t="s">
        <v>122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80"/>
        <v>ND</v>
      </c>
      <c r="F451" s="59">
        <f t="shared" si="81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2"/>
        <v>ND</v>
      </c>
      <c r="J451" s="59">
        <f t="shared" si="83"/>
        <v>0</v>
      </c>
      <c r="K451" s="48">
        <f t="shared" si="84"/>
        <v>0</v>
      </c>
      <c r="L451" s="155">
        <f t="shared" si="85"/>
        <v>0</v>
      </c>
      <c r="M451" s="155">
        <f t="shared" si="86"/>
        <v>0</v>
      </c>
      <c r="N451" s="155">
        <f t="shared" si="87"/>
        <v>0</v>
      </c>
    </row>
    <row r="452" spans="1:14" ht="15.95" customHeight="1" x14ac:dyDescent="0.4">
      <c r="A452" s="126" t="s">
        <v>8</v>
      </c>
      <c r="B452" s="51" t="s">
        <v>120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80"/>
        <v>ND</v>
      </c>
      <c r="F452" s="59">
        <f t="shared" si="81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2"/>
        <v>ND</v>
      </c>
      <c r="J452" s="59">
        <f t="shared" si="83"/>
        <v>0</v>
      </c>
      <c r="K452" s="48">
        <f t="shared" si="84"/>
        <v>0</v>
      </c>
      <c r="L452" s="155">
        <f t="shared" si="85"/>
        <v>0</v>
      </c>
      <c r="M452" s="155">
        <f t="shared" si="86"/>
        <v>0</v>
      </c>
      <c r="N452" s="155">
        <f t="shared" si="87"/>
        <v>0</v>
      </c>
    </row>
    <row r="453" spans="1:14" ht="15.95" customHeight="1" x14ac:dyDescent="0.4">
      <c r="A453" s="126" t="s">
        <v>8</v>
      </c>
      <c r="B453" s="51" t="s">
        <v>87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80"/>
        <v>ND</v>
      </c>
      <c r="F453" s="59">
        <f t="shared" si="81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2"/>
        <v>ND</v>
      </c>
      <c r="J453" s="59">
        <f t="shared" si="83"/>
        <v>0</v>
      </c>
      <c r="K453" s="48">
        <f t="shared" si="84"/>
        <v>0</v>
      </c>
      <c r="L453" s="155">
        <f t="shared" si="85"/>
        <v>0</v>
      </c>
      <c r="M453" s="155">
        <f t="shared" si="86"/>
        <v>0</v>
      </c>
      <c r="N453" s="155">
        <f t="shared" si="87"/>
        <v>0</v>
      </c>
    </row>
    <row r="454" spans="1:14" ht="15.95" customHeight="1" x14ac:dyDescent="0.4">
      <c r="A454" s="126" t="s">
        <v>8</v>
      </c>
      <c r="B454" s="51" t="s">
        <v>78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80"/>
        <v>ND</v>
      </c>
      <c r="F454" s="59">
        <f t="shared" si="81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2"/>
        <v>ND</v>
      </c>
      <c r="J454" s="59">
        <f t="shared" si="83"/>
        <v>0</v>
      </c>
      <c r="K454" s="48">
        <f t="shared" si="84"/>
        <v>0</v>
      </c>
      <c r="L454" s="155">
        <f t="shared" si="85"/>
        <v>0</v>
      </c>
      <c r="M454" s="155">
        <f t="shared" si="86"/>
        <v>0</v>
      </c>
      <c r="N454" s="155">
        <f t="shared" si="87"/>
        <v>0</v>
      </c>
    </row>
    <row r="455" spans="1:14" ht="15.95" customHeight="1" x14ac:dyDescent="0.4">
      <c r="A455" s="126" t="s">
        <v>8</v>
      </c>
      <c r="B455" s="51" t="s">
        <v>117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80"/>
        <v>ND</v>
      </c>
      <c r="F455" s="59">
        <f t="shared" si="81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2"/>
        <v>ND</v>
      </c>
      <c r="J455" s="59">
        <f t="shared" si="83"/>
        <v>0</v>
      </c>
      <c r="K455" s="48">
        <f t="shared" si="84"/>
        <v>0</v>
      </c>
      <c r="L455" s="155">
        <f t="shared" si="85"/>
        <v>0</v>
      </c>
      <c r="M455" s="155">
        <f t="shared" si="86"/>
        <v>0</v>
      </c>
      <c r="N455" s="155">
        <f t="shared" si="87"/>
        <v>0</v>
      </c>
    </row>
    <row r="456" spans="1:14" ht="15.95" customHeight="1" x14ac:dyDescent="0.4">
      <c r="A456" s="126" t="s">
        <v>8</v>
      </c>
      <c r="B456" s="50" t="s">
        <v>123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80"/>
        <v>ND</v>
      </c>
      <c r="F456" s="59">
        <f t="shared" si="81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2"/>
        <v>ND</v>
      </c>
      <c r="J456" s="59">
        <f t="shared" si="83"/>
        <v>0</v>
      </c>
      <c r="K456" s="48">
        <f t="shared" si="84"/>
        <v>0</v>
      </c>
      <c r="L456" s="155">
        <f t="shared" si="85"/>
        <v>0</v>
      </c>
      <c r="M456" s="155">
        <f t="shared" si="86"/>
        <v>0</v>
      </c>
      <c r="N456" s="155">
        <f t="shared" si="87"/>
        <v>0</v>
      </c>
    </row>
    <row r="457" spans="1:14" ht="15.95" customHeight="1" x14ac:dyDescent="0.4">
      <c r="A457" s="126" t="s">
        <v>8</v>
      </c>
      <c r="B457" s="51" t="s">
        <v>125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80"/>
        <v>ND</v>
      </c>
      <c r="F457" s="59">
        <f t="shared" si="81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2"/>
        <v>ND</v>
      </c>
      <c r="J457" s="59">
        <f t="shared" si="83"/>
        <v>0</v>
      </c>
      <c r="K457" s="48">
        <f t="shared" si="84"/>
        <v>0</v>
      </c>
      <c r="L457" s="155">
        <f t="shared" si="85"/>
        <v>0</v>
      </c>
      <c r="M457" s="155">
        <f t="shared" si="86"/>
        <v>0</v>
      </c>
      <c r="N457" s="155">
        <f t="shared" si="87"/>
        <v>0</v>
      </c>
    </row>
    <row r="458" spans="1:14" ht="15.95" customHeight="1" x14ac:dyDescent="0.4">
      <c r="A458" s="126" t="s">
        <v>8</v>
      </c>
      <c r="B458" s="51" t="s">
        <v>124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80"/>
        <v>ND</v>
      </c>
      <c r="F458" s="59">
        <f t="shared" si="81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2"/>
        <v>ND</v>
      </c>
      <c r="J458" s="59">
        <f t="shared" si="83"/>
        <v>0</v>
      </c>
      <c r="K458" s="48">
        <f t="shared" si="84"/>
        <v>0</v>
      </c>
      <c r="L458" s="155">
        <f t="shared" si="85"/>
        <v>0</v>
      </c>
      <c r="M458" s="155">
        <f t="shared" si="86"/>
        <v>0</v>
      </c>
      <c r="N458" s="155">
        <f t="shared" si="87"/>
        <v>0</v>
      </c>
    </row>
    <row r="459" spans="1:14" ht="15.95" customHeight="1" x14ac:dyDescent="0.4">
      <c r="A459" s="126" t="s">
        <v>8</v>
      </c>
      <c r="B459" s="51" t="s">
        <v>126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80"/>
        <v>ND</v>
      </c>
      <c r="F459" s="59">
        <f t="shared" si="81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2"/>
        <v>ND</v>
      </c>
      <c r="J459" s="59">
        <f t="shared" si="83"/>
        <v>0</v>
      </c>
      <c r="K459" s="48">
        <f t="shared" si="84"/>
        <v>0</v>
      </c>
      <c r="L459" s="155">
        <f t="shared" si="85"/>
        <v>0</v>
      </c>
      <c r="M459" s="155">
        <f t="shared" si="86"/>
        <v>0</v>
      </c>
      <c r="N459" s="155">
        <f t="shared" si="87"/>
        <v>0</v>
      </c>
    </row>
    <row r="460" spans="1:14" ht="15.95" customHeight="1" x14ac:dyDescent="0.4">
      <c r="A460" s="126" t="s">
        <v>8</v>
      </c>
      <c r="B460" s="51" t="s">
        <v>109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80"/>
        <v>ND</v>
      </c>
      <c r="F460" s="59">
        <f t="shared" si="81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2"/>
        <v>ND</v>
      </c>
      <c r="J460" s="59">
        <f t="shared" si="83"/>
        <v>0</v>
      </c>
      <c r="K460" s="48">
        <f t="shared" si="84"/>
        <v>0</v>
      </c>
      <c r="L460" s="155">
        <f t="shared" si="85"/>
        <v>0</v>
      </c>
      <c r="M460" s="155">
        <f t="shared" si="86"/>
        <v>0</v>
      </c>
      <c r="N460" s="155">
        <f t="shared" si="87"/>
        <v>0</v>
      </c>
    </row>
    <row r="461" spans="1:14" ht="15.95" customHeight="1" x14ac:dyDescent="0.4">
      <c r="A461" s="126" t="s">
        <v>8</v>
      </c>
      <c r="B461" s="51" t="s">
        <v>127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80"/>
        <v>ND</v>
      </c>
      <c r="F461" s="59">
        <f t="shared" si="81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2"/>
        <v>ND</v>
      </c>
      <c r="J461" s="59">
        <f t="shared" si="83"/>
        <v>0</v>
      </c>
      <c r="K461" s="48">
        <f t="shared" si="84"/>
        <v>0</v>
      </c>
      <c r="L461" s="155">
        <f t="shared" si="85"/>
        <v>0</v>
      </c>
      <c r="M461" s="155">
        <f t="shared" si="86"/>
        <v>0</v>
      </c>
      <c r="N461" s="155">
        <f t="shared" si="87"/>
        <v>0</v>
      </c>
    </row>
    <row r="462" spans="1:14" ht="15.95" customHeight="1" x14ac:dyDescent="0.4">
      <c r="A462" s="126" t="s">
        <v>8</v>
      </c>
      <c r="B462" s="51" t="s">
        <v>79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80"/>
        <v>ND</v>
      </c>
      <c r="F462" s="59">
        <f t="shared" si="81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2"/>
        <v>ND</v>
      </c>
      <c r="J462" s="59">
        <f t="shared" si="83"/>
        <v>0</v>
      </c>
      <c r="K462" s="48">
        <f t="shared" si="84"/>
        <v>0</v>
      </c>
      <c r="L462" s="155">
        <f t="shared" si="85"/>
        <v>0</v>
      </c>
      <c r="M462" s="155">
        <f t="shared" si="86"/>
        <v>0</v>
      </c>
      <c r="N462" s="155">
        <f t="shared" si="87"/>
        <v>0</v>
      </c>
    </row>
    <row r="463" spans="1:14" ht="15.95" customHeight="1" x14ac:dyDescent="0.4">
      <c r="A463" s="126" t="s">
        <v>8</v>
      </c>
      <c r="B463" s="51" t="s">
        <v>128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80"/>
        <v>ND</v>
      </c>
      <c r="F463" s="59">
        <f t="shared" si="81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2"/>
        <v>ND</v>
      </c>
      <c r="J463" s="59">
        <f t="shared" si="83"/>
        <v>0</v>
      </c>
      <c r="K463" s="48">
        <f t="shared" si="84"/>
        <v>0</v>
      </c>
      <c r="L463" s="155">
        <f t="shared" si="85"/>
        <v>0</v>
      </c>
      <c r="M463" s="155">
        <f t="shared" si="86"/>
        <v>0</v>
      </c>
      <c r="N463" s="155">
        <f t="shared" si="87"/>
        <v>0</v>
      </c>
    </row>
    <row r="464" spans="1:14" ht="15.95" customHeight="1" x14ac:dyDescent="0.4">
      <c r="A464" s="126" t="s">
        <v>8</v>
      </c>
      <c r="B464" s="51" t="s">
        <v>131</v>
      </c>
      <c r="C464" s="48" t="str">
        <f>IFERROR(IF($J464&gt;0,VLOOKUP($A464&amp;$B464,'PNC AA'!$A:$E,4,0),""),"")</f>
        <v/>
      </c>
      <c r="D464" s="48" t="str">
        <f>IFERROR(IF($J464&gt;0,VLOOKUP($A464&amp;$B464,'PNC AA'!$A:$E,5,0),""),"")</f>
        <v/>
      </c>
      <c r="E464" s="73" t="str">
        <f t="shared" si="80"/>
        <v>ND</v>
      </c>
      <c r="F464" s="59">
        <f t="shared" si="81"/>
        <v>0</v>
      </c>
      <c r="G464" s="48">
        <f>IFERROR(VLOOKUP($A464&amp;$B464,'PNC Exon. &amp; no Exon.'!$A:$AJ,3,0),0)</f>
        <v>0</v>
      </c>
      <c r="H464" s="48">
        <f>IFERROR(VLOOKUP($A464&amp;$B464,'PNC Exon. &amp; no Exon.'!$A:$AJ,4,0),0)</f>
        <v>0</v>
      </c>
      <c r="I464" s="73" t="str">
        <f t="shared" si="82"/>
        <v>ND</v>
      </c>
      <c r="J464" s="59">
        <f t="shared" si="83"/>
        <v>0</v>
      </c>
      <c r="K464" s="48">
        <f t="shared" si="84"/>
        <v>0</v>
      </c>
      <c r="L464" s="155">
        <f t="shared" si="85"/>
        <v>0</v>
      </c>
      <c r="M464" s="155">
        <f t="shared" si="86"/>
        <v>0</v>
      </c>
      <c r="N464" s="155">
        <f t="shared" si="87"/>
        <v>0</v>
      </c>
    </row>
    <row r="465" spans="1:14" ht="15.95" customHeight="1" x14ac:dyDescent="0.4">
      <c r="A465" s="126" t="s">
        <v>8</v>
      </c>
      <c r="B465" s="51" t="s">
        <v>129</v>
      </c>
      <c r="C465" s="48" t="str">
        <f>IFERROR(IF($J465&gt;0,VLOOKUP($A465&amp;$B465,'PNC AA'!$A:$E,4,0),""),"")</f>
        <v/>
      </c>
      <c r="D465" s="48" t="str">
        <f>IFERROR(IF($J465&gt;0,VLOOKUP($A465&amp;$B465,'PNC AA'!$A:$E,5,0),""),"")</f>
        <v/>
      </c>
      <c r="E465" s="73" t="str">
        <f t="shared" si="80"/>
        <v>ND</v>
      </c>
      <c r="F465" s="59">
        <f t="shared" si="81"/>
        <v>0</v>
      </c>
      <c r="G465" s="48">
        <f>IFERROR(VLOOKUP($A465&amp;$B465,'PNC Exon. &amp; no Exon.'!$A:$AJ,3,0),0)</f>
        <v>0</v>
      </c>
      <c r="H465" s="48">
        <f>IFERROR(VLOOKUP($A465&amp;$B465,'PNC Exon. &amp; no Exon.'!$A:$AJ,4,0),0)</f>
        <v>0</v>
      </c>
      <c r="I465" s="73" t="str">
        <f t="shared" si="82"/>
        <v>ND</v>
      </c>
      <c r="J465" s="59">
        <f t="shared" si="83"/>
        <v>0</v>
      </c>
      <c r="K465" s="48">
        <f t="shared" si="84"/>
        <v>0</v>
      </c>
      <c r="L465" s="155">
        <f t="shared" si="85"/>
        <v>0</v>
      </c>
      <c r="M465" s="155">
        <f t="shared" si="86"/>
        <v>0</v>
      </c>
      <c r="N465" s="155">
        <f t="shared" si="87"/>
        <v>0</v>
      </c>
    </row>
    <row r="466" spans="1:14" ht="15.95" customHeight="1" x14ac:dyDescent="0.4">
      <c r="A466" s="126" t="s">
        <v>8</v>
      </c>
      <c r="B466" s="51" t="s">
        <v>130</v>
      </c>
      <c r="C466" s="48" t="str">
        <f>IFERROR(IF($J466&gt;0,VLOOKUP($A466&amp;$B466,'PNC AA'!$A:$E,4,0),""),"")</f>
        <v/>
      </c>
      <c r="D466" s="48" t="str">
        <f>IFERROR(IF($J466&gt;0,VLOOKUP($A466&amp;$B466,'PNC AA'!$A:$E,5,0),""),"")</f>
        <v/>
      </c>
      <c r="E466" s="73" t="str">
        <f t="shared" si="80"/>
        <v>ND</v>
      </c>
      <c r="F466" s="59">
        <f t="shared" si="81"/>
        <v>0</v>
      </c>
      <c r="G466" s="48">
        <f>IFERROR(VLOOKUP($A466&amp;$B466,'PNC Exon. &amp; no Exon.'!$A:$AJ,3,0),0)</f>
        <v>0</v>
      </c>
      <c r="H466" s="48">
        <f>IFERROR(VLOOKUP($A466&amp;$B466,'PNC Exon. &amp; no Exon.'!$A:$AJ,4,0),0)</f>
        <v>0</v>
      </c>
      <c r="I466" s="73" t="str">
        <f t="shared" si="82"/>
        <v>ND</v>
      </c>
      <c r="J466" s="59">
        <f t="shared" si="83"/>
        <v>0</v>
      </c>
      <c r="K466" s="48">
        <f t="shared" si="84"/>
        <v>0</v>
      </c>
      <c r="L466" s="155">
        <f t="shared" si="85"/>
        <v>0</v>
      </c>
      <c r="M466" s="155">
        <f t="shared" si="86"/>
        <v>0</v>
      </c>
      <c r="N466" s="155">
        <f t="shared" si="87"/>
        <v>0</v>
      </c>
    </row>
    <row r="467" spans="1:14" ht="20.25" customHeight="1" x14ac:dyDescent="0.4">
      <c r="A467" s="8"/>
      <c r="B467" s="53" t="s">
        <v>21</v>
      </c>
      <c r="C467" s="61">
        <f>SUM(C434:C466)</f>
        <v>0</v>
      </c>
      <c r="D467" s="61">
        <f>SUM(D434:D466)</f>
        <v>0</v>
      </c>
      <c r="E467" s="61"/>
      <c r="F467" s="61">
        <f>SUM(F434:F466)</f>
        <v>0</v>
      </c>
      <c r="G467" s="61">
        <f>SUM(G434:G466)</f>
        <v>0</v>
      </c>
      <c r="H467" s="61">
        <f>SUM(H434:H466)</f>
        <v>0</v>
      </c>
      <c r="I467" s="61"/>
      <c r="J467" s="61">
        <f>SUM(J434:J466)</f>
        <v>0</v>
      </c>
      <c r="K467" s="61">
        <f>SUM(K434:K466)</f>
        <v>0</v>
      </c>
      <c r="L467" s="154">
        <f t="shared" si="85"/>
        <v>0</v>
      </c>
      <c r="M467" s="158">
        <f>SUM(M434:M466)</f>
        <v>0</v>
      </c>
      <c r="N467" s="158">
        <f>SUM(N434:N466)</f>
        <v>0</v>
      </c>
    </row>
    <row r="468" spans="1:14" x14ac:dyDescent="0.4">
      <c r="B468" s="70" t="s">
        <v>172</v>
      </c>
    </row>
    <row r="473" spans="1:14" ht="20" x14ac:dyDescent="0.6">
      <c r="A473" s="170" t="s">
        <v>42</v>
      </c>
      <c r="B473" s="170"/>
      <c r="C473" s="170"/>
      <c r="D473" s="170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</row>
    <row r="474" spans="1:14" x14ac:dyDescent="0.4">
      <c r="A474" s="169" t="s">
        <v>59</v>
      </c>
      <c r="B474" s="169"/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</row>
    <row r="475" spans="1:14" x14ac:dyDescent="0.4">
      <c r="A475" s="172" t="s">
        <v>154</v>
      </c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</row>
    <row r="476" spans="1:14" x14ac:dyDescent="0.4">
      <c r="A476" s="169" t="s">
        <v>91</v>
      </c>
      <c r="B476" s="169"/>
      <c r="C476" s="169"/>
      <c r="D476" s="169"/>
      <c r="E476" s="169"/>
      <c r="F476" s="169"/>
      <c r="G476" s="169"/>
      <c r="H476" s="169"/>
      <c r="I476" s="169"/>
      <c r="J476" s="169"/>
      <c r="K476" s="169"/>
      <c r="L476" s="169"/>
      <c r="M476" s="169"/>
      <c r="N476" s="169"/>
    </row>
    <row r="477" spans="1:14" x14ac:dyDescent="0.4">
      <c r="A477" s="1"/>
      <c r="B477" s="126" t="s">
        <v>9</v>
      </c>
      <c r="C477" s="1"/>
      <c r="D477" s="17"/>
      <c r="E477" s="1"/>
      <c r="F477" s="4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74" t="s">
        <v>33</v>
      </c>
      <c r="C478" s="173" t="s">
        <v>107</v>
      </c>
      <c r="D478" s="173"/>
      <c r="E478" s="173" t="s">
        <v>52</v>
      </c>
      <c r="F478" s="173"/>
      <c r="G478" s="173" t="s">
        <v>170</v>
      </c>
      <c r="H478" s="173"/>
      <c r="I478" s="173"/>
      <c r="J478" s="173"/>
      <c r="K478" s="173" t="s">
        <v>29</v>
      </c>
      <c r="L478" s="173"/>
      <c r="M478" s="173" t="s">
        <v>61</v>
      </c>
      <c r="N478" s="173"/>
    </row>
    <row r="479" spans="1:14" ht="32.25" customHeight="1" x14ac:dyDescent="0.4">
      <c r="A479" s="83"/>
      <c r="B479" s="175"/>
      <c r="C479" s="94" t="s">
        <v>28</v>
      </c>
      <c r="D479" s="94" t="s">
        <v>37</v>
      </c>
      <c r="E479" s="94" t="s">
        <v>51</v>
      </c>
      <c r="F479" s="94" t="s">
        <v>57</v>
      </c>
      <c r="G479" s="94" t="s">
        <v>28</v>
      </c>
      <c r="H479" s="94" t="s">
        <v>37</v>
      </c>
      <c r="I479" s="94" t="s">
        <v>51</v>
      </c>
      <c r="J479" s="94" t="s">
        <v>57</v>
      </c>
      <c r="K479" s="94" t="s">
        <v>26</v>
      </c>
      <c r="L479" s="94" t="s">
        <v>24</v>
      </c>
      <c r="M479" s="94">
        <v>2021</v>
      </c>
      <c r="N479" s="94">
        <v>2022</v>
      </c>
    </row>
    <row r="480" spans="1:14" ht="15.95" customHeight="1" x14ac:dyDescent="0.4">
      <c r="A480" s="126" t="s">
        <v>9</v>
      </c>
      <c r="B480" s="87" t="s">
        <v>84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ref="E480:E512" si="88">IF(F480=0,"ND",RANK(F480,$F$480:$F$512))</f>
        <v>ND</v>
      </c>
      <c r="F480" s="59">
        <f t="shared" ref="F480:F512" si="89">SUM(C480:D480)</f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ref="I480:I512" si="90">IF(J480=0,"ND",RANK(J480,$J$480:$J$512))</f>
        <v>ND</v>
      </c>
      <c r="J480" s="59">
        <f t="shared" ref="J480:J512" si="91">(G480+H480)</f>
        <v>0</v>
      </c>
      <c r="K480" s="48">
        <f t="shared" ref="K480:K513" si="92">J480-F480</f>
        <v>0</v>
      </c>
      <c r="L480" s="155">
        <f t="shared" ref="L480:L513" si="93">IFERROR(K480/F480*100,0)</f>
        <v>0</v>
      </c>
      <c r="M480" s="155">
        <f t="shared" ref="M480:M512" si="94">IFERROR(F480/$F$513*100,0)</f>
        <v>0</v>
      </c>
      <c r="N480" s="155">
        <f t="shared" ref="N480:N512" si="95">IFERROR(J480/$J$513*100,0)</f>
        <v>0</v>
      </c>
    </row>
    <row r="481" spans="1:14" ht="15.95" customHeight="1" x14ac:dyDescent="0.4">
      <c r="A481" s="126" t="s">
        <v>9</v>
      </c>
      <c r="B481" s="51" t="s">
        <v>92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8"/>
        <v>ND</v>
      </c>
      <c r="F481" s="59">
        <f t="shared" si="89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90"/>
        <v>ND</v>
      </c>
      <c r="J481" s="59">
        <f t="shared" si="91"/>
        <v>0</v>
      </c>
      <c r="K481" s="48">
        <f t="shared" si="92"/>
        <v>0</v>
      </c>
      <c r="L481" s="155">
        <f t="shared" si="93"/>
        <v>0</v>
      </c>
      <c r="M481" s="155">
        <f t="shared" si="94"/>
        <v>0</v>
      </c>
      <c r="N481" s="155">
        <f t="shared" si="95"/>
        <v>0</v>
      </c>
    </row>
    <row r="482" spans="1:14" ht="15.95" customHeight="1" x14ac:dyDescent="0.4">
      <c r="A482" s="126" t="s">
        <v>9</v>
      </c>
      <c r="B482" s="51" t="s">
        <v>110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1" t="str">
        <f t="shared" si="88"/>
        <v>ND</v>
      </c>
      <c r="F482" s="59">
        <f t="shared" si="89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1" t="str">
        <f t="shared" si="90"/>
        <v>ND</v>
      </c>
      <c r="J482" s="59">
        <f t="shared" si="91"/>
        <v>0</v>
      </c>
      <c r="K482" s="48">
        <f t="shared" si="92"/>
        <v>0</v>
      </c>
      <c r="L482" s="155">
        <f t="shared" si="93"/>
        <v>0</v>
      </c>
      <c r="M482" s="155">
        <f t="shared" si="94"/>
        <v>0</v>
      </c>
      <c r="N482" s="155">
        <f t="shared" si="95"/>
        <v>0</v>
      </c>
    </row>
    <row r="483" spans="1:14" ht="15.95" customHeight="1" x14ac:dyDescent="0.4">
      <c r="A483" s="126" t="s">
        <v>9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1" t="str">
        <f t="shared" si="88"/>
        <v>ND</v>
      </c>
      <c r="F483" s="59">
        <f t="shared" si="89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1" t="str">
        <f t="shared" si="90"/>
        <v>ND</v>
      </c>
      <c r="J483" s="59">
        <f t="shared" si="91"/>
        <v>0</v>
      </c>
      <c r="K483" s="48">
        <f t="shared" si="92"/>
        <v>0</v>
      </c>
      <c r="L483" s="155">
        <f t="shared" si="93"/>
        <v>0</v>
      </c>
      <c r="M483" s="155">
        <f t="shared" si="94"/>
        <v>0</v>
      </c>
      <c r="N483" s="155">
        <f t="shared" si="95"/>
        <v>0</v>
      </c>
    </row>
    <row r="484" spans="1:14" ht="15.95" customHeight="1" x14ac:dyDescent="0.4">
      <c r="A484" s="126" t="s">
        <v>9</v>
      </c>
      <c r="B484" s="51" t="s">
        <v>111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8"/>
        <v>ND</v>
      </c>
      <c r="F484" s="59">
        <f t="shared" si="89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90"/>
        <v>ND</v>
      </c>
      <c r="J484" s="59">
        <f t="shared" si="91"/>
        <v>0</v>
      </c>
      <c r="K484" s="48">
        <f t="shared" si="92"/>
        <v>0</v>
      </c>
      <c r="L484" s="155">
        <f t="shared" si="93"/>
        <v>0</v>
      </c>
      <c r="M484" s="155">
        <f t="shared" si="94"/>
        <v>0</v>
      </c>
      <c r="N484" s="155">
        <f t="shared" si="95"/>
        <v>0</v>
      </c>
    </row>
    <row r="485" spans="1:14" ht="15.95" customHeight="1" x14ac:dyDescent="0.4">
      <c r="A485" s="126" t="s">
        <v>9</v>
      </c>
      <c r="B485" s="51" t="s">
        <v>112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1" t="str">
        <f t="shared" si="88"/>
        <v>ND</v>
      </c>
      <c r="F485" s="59">
        <f t="shared" si="89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1" t="str">
        <f t="shared" si="90"/>
        <v>ND</v>
      </c>
      <c r="J485" s="59">
        <f t="shared" si="91"/>
        <v>0</v>
      </c>
      <c r="K485" s="48">
        <f t="shared" si="92"/>
        <v>0</v>
      </c>
      <c r="L485" s="155">
        <f t="shared" si="93"/>
        <v>0</v>
      </c>
      <c r="M485" s="155">
        <f t="shared" si="94"/>
        <v>0</v>
      </c>
      <c r="N485" s="155">
        <f t="shared" si="95"/>
        <v>0</v>
      </c>
    </row>
    <row r="486" spans="1:14" ht="15.95" customHeight="1" x14ac:dyDescent="0.4">
      <c r="A486" s="126" t="s">
        <v>9</v>
      </c>
      <c r="B486" s="51" t="s">
        <v>94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1" t="str">
        <f t="shared" si="88"/>
        <v>ND</v>
      </c>
      <c r="F486" s="59">
        <f t="shared" si="89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1" t="str">
        <f t="shared" si="90"/>
        <v>ND</v>
      </c>
      <c r="J486" s="59">
        <f t="shared" si="91"/>
        <v>0</v>
      </c>
      <c r="K486" s="48">
        <f t="shared" si="92"/>
        <v>0</v>
      </c>
      <c r="L486" s="155">
        <f t="shared" si="93"/>
        <v>0</v>
      </c>
      <c r="M486" s="155">
        <f t="shared" si="94"/>
        <v>0</v>
      </c>
      <c r="N486" s="155">
        <f t="shared" si="95"/>
        <v>0</v>
      </c>
    </row>
    <row r="487" spans="1:14" ht="15.95" customHeight="1" x14ac:dyDescent="0.4">
      <c r="A487" s="126" t="s">
        <v>9</v>
      </c>
      <c r="B487" s="51" t="s">
        <v>113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8"/>
        <v>ND</v>
      </c>
      <c r="F487" s="59">
        <f t="shared" si="89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90"/>
        <v>ND</v>
      </c>
      <c r="J487" s="59">
        <f t="shared" si="91"/>
        <v>0</v>
      </c>
      <c r="K487" s="48">
        <f t="shared" si="92"/>
        <v>0</v>
      </c>
      <c r="L487" s="155">
        <f t="shared" si="93"/>
        <v>0</v>
      </c>
      <c r="M487" s="155">
        <f t="shared" si="94"/>
        <v>0</v>
      </c>
      <c r="N487" s="155">
        <f t="shared" si="95"/>
        <v>0</v>
      </c>
    </row>
    <row r="488" spans="1:14" ht="15.95" customHeight="1" x14ac:dyDescent="0.4">
      <c r="A488" s="126" t="s">
        <v>9</v>
      </c>
      <c r="B488" s="51" t="s">
        <v>77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1" t="str">
        <f t="shared" si="88"/>
        <v>ND</v>
      </c>
      <c r="F488" s="59">
        <f t="shared" si="89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1" t="str">
        <f t="shared" si="90"/>
        <v>ND</v>
      </c>
      <c r="J488" s="59">
        <f t="shared" si="91"/>
        <v>0</v>
      </c>
      <c r="K488" s="48">
        <f t="shared" si="92"/>
        <v>0</v>
      </c>
      <c r="L488" s="155">
        <f t="shared" si="93"/>
        <v>0</v>
      </c>
      <c r="M488" s="155">
        <f t="shared" si="94"/>
        <v>0</v>
      </c>
      <c r="N488" s="155">
        <f t="shared" si="95"/>
        <v>0</v>
      </c>
    </row>
    <row r="489" spans="1:14" ht="15.95" customHeight="1" x14ac:dyDescent="0.4">
      <c r="A489" s="126" t="s">
        <v>9</v>
      </c>
      <c r="B489" s="51" t="s">
        <v>114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1" t="str">
        <f t="shared" si="88"/>
        <v>ND</v>
      </c>
      <c r="F489" s="59">
        <f t="shared" si="89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1" t="str">
        <f t="shared" si="90"/>
        <v>ND</v>
      </c>
      <c r="J489" s="59">
        <f t="shared" si="91"/>
        <v>0</v>
      </c>
      <c r="K489" s="48">
        <f t="shared" si="92"/>
        <v>0</v>
      </c>
      <c r="L489" s="155">
        <f t="shared" si="93"/>
        <v>0</v>
      </c>
      <c r="M489" s="155">
        <f t="shared" si="94"/>
        <v>0</v>
      </c>
      <c r="N489" s="155">
        <f t="shared" si="95"/>
        <v>0</v>
      </c>
    </row>
    <row r="490" spans="1:14" ht="15.95" customHeight="1" x14ac:dyDescent="0.4">
      <c r="A490" s="126" t="s">
        <v>9</v>
      </c>
      <c r="B490" s="51" t="s">
        <v>85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1" t="str">
        <f t="shared" si="88"/>
        <v>ND</v>
      </c>
      <c r="F490" s="59">
        <f t="shared" si="89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1" t="str">
        <f t="shared" si="90"/>
        <v>ND</v>
      </c>
      <c r="J490" s="59">
        <f t="shared" si="91"/>
        <v>0</v>
      </c>
      <c r="K490" s="48">
        <f t="shared" si="92"/>
        <v>0</v>
      </c>
      <c r="L490" s="155">
        <f t="shared" si="93"/>
        <v>0</v>
      </c>
      <c r="M490" s="155">
        <f t="shared" si="94"/>
        <v>0</v>
      </c>
      <c r="N490" s="155">
        <f t="shared" si="95"/>
        <v>0</v>
      </c>
    </row>
    <row r="491" spans="1:14" ht="15.95" customHeight="1" x14ac:dyDescent="0.4">
      <c r="A491" s="126" t="s">
        <v>9</v>
      </c>
      <c r="B491" s="51" t="s">
        <v>115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1" t="str">
        <f t="shared" si="88"/>
        <v>ND</v>
      </c>
      <c r="F491" s="59">
        <f t="shared" si="89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1" t="str">
        <f t="shared" si="90"/>
        <v>ND</v>
      </c>
      <c r="J491" s="59">
        <f t="shared" si="91"/>
        <v>0</v>
      </c>
      <c r="K491" s="48">
        <f t="shared" si="92"/>
        <v>0</v>
      </c>
      <c r="L491" s="155">
        <f t="shared" si="93"/>
        <v>0</v>
      </c>
      <c r="M491" s="155">
        <f t="shared" si="94"/>
        <v>0</v>
      </c>
      <c r="N491" s="155">
        <f t="shared" si="95"/>
        <v>0</v>
      </c>
    </row>
    <row r="492" spans="1:14" ht="15.95" customHeight="1" x14ac:dyDescent="0.4">
      <c r="A492" s="126" t="s">
        <v>9</v>
      </c>
      <c r="B492" s="51" t="s">
        <v>118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8"/>
        <v>ND</v>
      </c>
      <c r="F492" s="59">
        <f t="shared" si="89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90"/>
        <v>ND</v>
      </c>
      <c r="J492" s="59">
        <f t="shared" si="91"/>
        <v>0</v>
      </c>
      <c r="K492" s="48">
        <f t="shared" si="92"/>
        <v>0</v>
      </c>
      <c r="L492" s="155">
        <f t="shared" si="93"/>
        <v>0</v>
      </c>
      <c r="M492" s="155">
        <f t="shared" si="94"/>
        <v>0</v>
      </c>
      <c r="N492" s="155">
        <f t="shared" si="95"/>
        <v>0</v>
      </c>
    </row>
    <row r="493" spans="1:14" ht="15.95" customHeight="1" x14ac:dyDescent="0.4">
      <c r="A493" s="126" t="s">
        <v>9</v>
      </c>
      <c r="B493" s="51" t="s">
        <v>116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1" t="str">
        <f t="shared" si="88"/>
        <v>ND</v>
      </c>
      <c r="F493" s="59">
        <f t="shared" si="89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1" t="str">
        <f t="shared" si="90"/>
        <v>ND</v>
      </c>
      <c r="J493" s="59">
        <f t="shared" si="91"/>
        <v>0</v>
      </c>
      <c r="K493" s="48">
        <f t="shared" si="92"/>
        <v>0</v>
      </c>
      <c r="L493" s="155">
        <f t="shared" si="93"/>
        <v>0</v>
      </c>
      <c r="M493" s="155">
        <f t="shared" si="94"/>
        <v>0</v>
      </c>
      <c r="N493" s="155">
        <f t="shared" si="95"/>
        <v>0</v>
      </c>
    </row>
    <row r="494" spans="1:14" ht="15.95" customHeight="1" x14ac:dyDescent="0.4">
      <c r="A494" s="126" t="s">
        <v>9</v>
      </c>
      <c r="B494" s="50" t="s">
        <v>119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8"/>
        <v>ND</v>
      </c>
      <c r="F494" s="59">
        <f t="shared" si="89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90"/>
        <v>ND</v>
      </c>
      <c r="J494" s="59">
        <f t="shared" si="91"/>
        <v>0</v>
      </c>
      <c r="K494" s="48">
        <f t="shared" si="92"/>
        <v>0</v>
      </c>
      <c r="L494" s="155">
        <f t="shared" si="93"/>
        <v>0</v>
      </c>
      <c r="M494" s="155">
        <f t="shared" si="94"/>
        <v>0</v>
      </c>
      <c r="N494" s="155">
        <f t="shared" si="95"/>
        <v>0</v>
      </c>
    </row>
    <row r="495" spans="1:14" ht="15.95" customHeight="1" x14ac:dyDescent="0.4">
      <c r="A495" s="126" t="s">
        <v>9</v>
      </c>
      <c r="B495" s="51" t="s">
        <v>80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8"/>
        <v>ND</v>
      </c>
      <c r="F495" s="59">
        <f t="shared" si="89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90"/>
        <v>ND</v>
      </c>
      <c r="J495" s="59">
        <f t="shared" si="91"/>
        <v>0</v>
      </c>
      <c r="K495" s="48">
        <f t="shared" si="92"/>
        <v>0</v>
      </c>
      <c r="L495" s="155">
        <f t="shared" si="93"/>
        <v>0</v>
      </c>
      <c r="M495" s="155">
        <f t="shared" si="94"/>
        <v>0</v>
      </c>
      <c r="N495" s="155">
        <f t="shared" si="95"/>
        <v>0</v>
      </c>
    </row>
    <row r="496" spans="1:14" ht="15.95" customHeight="1" x14ac:dyDescent="0.4">
      <c r="A496" s="126" t="s">
        <v>9</v>
      </c>
      <c r="B496" s="51" t="s">
        <v>120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1" t="str">
        <f t="shared" si="88"/>
        <v>ND</v>
      </c>
      <c r="F496" s="59">
        <f t="shared" si="89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1" t="str">
        <f t="shared" si="90"/>
        <v>ND</v>
      </c>
      <c r="J496" s="59">
        <f t="shared" si="91"/>
        <v>0</v>
      </c>
      <c r="K496" s="48">
        <f t="shared" si="92"/>
        <v>0</v>
      </c>
      <c r="L496" s="155">
        <f t="shared" si="93"/>
        <v>0</v>
      </c>
      <c r="M496" s="155">
        <f t="shared" si="94"/>
        <v>0</v>
      </c>
      <c r="N496" s="155">
        <f t="shared" si="95"/>
        <v>0</v>
      </c>
    </row>
    <row r="497" spans="1:14" ht="15.95" customHeight="1" x14ac:dyDescent="0.4">
      <c r="A497" s="126" t="s">
        <v>9</v>
      </c>
      <c r="B497" s="51" t="s">
        <v>121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1" t="str">
        <f t="shared" si="88"/>
        <v>ND</v>
      </c>
      <c r="F497" s="59">
        <f t="shared" si="89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1" t="str">
        <f t="shared" si="90"/>
        <v>ND</v>
      </c>
      <c r="J497" s="59">
        <f t="shared" si="91"/>
        <v>0</v>
      </c>
      <c r="K497" s="48">
        <f t="shared" si="92"/>
        <v>0</v>
      </c>
      <c r="L497" s="155">
        <f t="shared" si="93"/>
        <v>0</v>
      </c>
      <c r="M497" s="155">
        <f t="shared" si="94"/>
        <v>0</v>
      </c>
      <c r="N497" s="155">
        <f t="shared" si="95"/>
        <v>0</v>
      </c>
    </row>
    <row r="498" spans="1:14" ht="15.95" customHeight="1" x14ac:dyDescent="0.4">
      <c r="A498" s="126" t="s">
        <v>9</v>
      </c>
      <c r="B498" s="50" t="s">
        <v>123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8"/>
        <v>ND</v>
      </c>
      <c r="F498" s="59">
        <f t="shared" si="89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90"/>
        <v>ND</v>
      </c>
      <c r="J498" s="59">
        <f t="shared" si="91"/>
        <v>0</v>
      </c>
      <c r="K498" s="48">
        <f t="shared" si="92"/>
        <v>0</v>
      </c>
      <c r="L498" s="155">
        <f t="shared" si="93"/>
        <v>0</v>
      </c>
      <c r="M498" s="155">
        <f t="shared" si="94"/>
        <v>0</v>
      </c>
      <c r="N498" s="155">
        <f t="shared" si="95"/>
        <v>0</v>
      </c>
    </row>
    <row r="499" spans="1:14" ht="15.95" customHeight="1" x14ac:dyDescent="0.4">
      <c r="A499" s="126" t="s">
        <v>9</v>
      </c>
      <c r="B499" s="51" t="s">
        <v>78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8"/>
        <v>ND</v>
      </c>
      <c r="F499" s="59">
        <f t="shared" si="89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90"/>
        <v>ND</v>
      </c>
      <c r="J499" s="59">
        <f t="shared" si="91"/>
        <v>0</v>
      </c>
      <c r="K499" s="48">
        <f t="shared" si="92"/>
        <v>0</v>
      </c>
      <c r="L499" s="155">
        <f t="shared" si="93"/>
        <v>0</v>
      </c>
      <c r="M499" s="155">
        <f t="shared" si="94"/>
        <v>0</v>
      </c>
      <c r="N499" s="155">
        <f t="shared" si="95"/>
        <v>0</v>
      </c>
    </row>
    <row r="500" spans="1:14" ht="15.95" customHeight="1" x14ac:dyDescent="0.4">
      <c r="A500" s="126" t="s">
        <v>9</v>
      </c>
      <c r="B500" s="51" t="s">
        <v>87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8"/>
        <v>ND</v>
      </c>
      <c r="F500" s="59">
        <f t="shared" si="89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90"/>
        <v>ND</v>
      </c>
      <c r="J500" s="59">
        <f t="shared" si="91"/>
        <v>0</v>
      </c>
      <c r="K500" s="48">
        <f t="shared" si="92"/>
        <v>0</v>
      </c>
      <c r="L500" s="155">
        <f t="shared" si="93"/>
        <v>0</v>
      </c>
      <c r="M500" s="155">
        <f t="shared" si="94"/>
        <v>0</v>
      </c>
      <c r="N500" s="155">
        <f t="shared" si="95"/>
        <v>0</v>
      </c>
    </row>
    <row r="501" spans="1:14" ht="15.95" customHeight="1" x14ac:dyDescent="0.4">
      <c r="A501" s="126" t="s">
        <v>9</v>
      </c>
      <c r="B501" s="51" t="s">
        <v>122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8"/>
        <v>ND</v>
      </c>
      <c r="F501" s="59">
        <f t="shared" si="89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90"/>
        <v>ND</v>
      </c>
      <c r="J501" s="59">
        <f t="shared" si="91"/>
        <v>0</v>
      </c>
      <c r="K501" s="48">
        <f t="shared" si="92"/>
        <v>0</v>
      </c>
      <c r="L501" s="155">
        <f t="shared" si="93"/>
        <v>0</v>
      </c>
      <c r="M501" s="155">
        <f t="shared" si="94"/>
        <v>0</v>
      </c>
      <c r="N501" s="155">
        <f t="shared" si="95"/>
        <v>0</v>
      </c>
    </row>
    <row r="502" spans="1:14" ht="15.95" customHeight="1" x14ac:dyDescent="0.4">
      <c r="A502" s="126" t="s">
        <v>9</v>
      </c>
      <c r="B502" s="51" t="s">
        <v>124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1" t="str">
        <f t="shared" si="88"/>
        <v>ND</v>
      </c>
      <c r="F502" s="59">
        <f t="shared" si="89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1" t="str">
        <f t="shared" si="90"/>
        <v>ND</v>
      </c>
      <c r="J502" s="59">
        <f t="shared" si="91"/>
        <v>0</v>
      </c>
      <c r="K502" s="48">
        <f t="shared" si="92"/>
        <v>0</v>
      </c>
      <c r="L502" s="155">
        <f t="shared" si="93"/>
        <v>0</v>
      </c>
      <c r="M502" s="155">
        <f t="shared" si="94"/>
        <v>0</v>
      </c>
      <c r="N502" s="155">
        <f t="shared" si="95"/>
        <v>0</v>
      </c>
    </row>
    <row r="503" spans="1:14" ht="15.95" customHeight="1" x14ac:dyDescent="0.4">
      <c r="A503" s="126" t="s">
        <v>9</v>
      </c>
      <c r="B503" s="51" t="s">
        <v>125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1" t="str">
        <f t="shared" si="88"/>
        <v>ND</v>
      </c>
      <c r="F503" s="59">
        <f t="shared" si="89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1" t="str">
        <f t="shared" si="90"/>
        <v>ND</v>
      </c>
      <c r="J503" s="59">
        <f t="shared" si="91"/>
        <v>0</v>
      </c>
      <c r="K503" s="48">
        <f t="shared" si="92"/>
        <v>0</v>
      </c>
      <c r="L503" s="155">
        <f t="shared" si="93"/>
        <v>0</v>
      </c>
      <c r="M503" s="155">
        <f t="shared" si="94"/>
        <v>0</v>
      </c>
      <c r="N503" s="155">
        <f t="shared" si="95"/>
        <v>0</v>
      </c>
    </row>
    <row r="504" spans="1:14" ht="15.95" customHeight="1" x14ac:dyDescent="0.4">
      <c r="A504" s="126" t="s">
        <v>9</v>
      </c>
      <c r="B504" s="51" t="s">
        <v>126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1" t="str">
        <f t="shared" si="88"/>
        <v>ND</v>
      </c>
      <c r="F504" s="59">
        <f t="shared" si="89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1" t="str">
        <f t="shared" si="90"/>
        <v>ND</v>
      </c>
      <c r="J504" s="59">
        <f t="shared" si="91"/>
        <v>0</v>
      </c>
      <c r="K504" s="48">
        <f t="shared" si="92"/>
        <v>0</v>
      </c>
      <c r="L504" s="155">
        <f t="shared" si="93"/>
        <v>0</v>
      </c>
      <c r="M504" s="155">
        <f t="shared" si="94"/>
        <v>0</v>
      </c>
      <c r="N504" s="155">
        <f t="shared" si="95"/>
        <v>0</v>
      </c>
    </row>
    <row r="505" spans="1:14" ht="15.95" customHeight="1" x14ac:dyDescent="0.4">
      <c r="A505" s="126" t="s">
        <v>9</v>
      </c>
      <c r="B505" s="51" t="s">
        <v>117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8"/>
        <v>ND</v>
      </c>
      <c r="F505" s="59">
        <f t="shared" si="89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90"/>
        <v>ND</v>
      </c>
      <c r="J505" s="59">
        <f t="shared" si="91"/>
        <v>0</v>
      </c>
      <c r="K505" s="48">
        <f t="shared" si="92"/>
        <v>0</v>
      </c>
      <c r="L505" s="155">
        <f t="shared" si="93"/>
        <v>0</v>
      </c>
      <c r="M505" s="155">
        <f t="shared" si="94"/>
        <v>0</v>
      </c>
      <c r="N505" s="155">
        <f t="shared" si="95"/>
        <v>0</v>
      </c>
    </row>
    <row r="506" spans="1:14" ht="15.95" customHeight="1" x14ac:dyDescent="0.4">
      <c r="A506" s="126" t="s">
        <v>9</v>
      </c>
      <c r="B506" s="51" t="s">
        <v>109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1" t="str">
        <f t="shared" si="88"/>
        <v>ND</v>
      </c>
      <c r="F506" s="59">
        <f t="shared" si="89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1" t="str">
        <f t="shared" si="90"/>
        <v>ND</v>
      </c>
      <c r="J506" s="59">
        <f t="shared" si="91"/>
        <v>0</v>
      </c>
      <c r="K506" s="48">
        <f t="shared" si="92"/>
        <v>0</v>
      </c>
      <c r="L506" s="155">
        <f t="shared" si="93"/>
        <v>0</v>
      </c>
      <c r="M506" s="155">
        <f t="shared" si="94"/>
        <v>0</v>
      </c>
      <c r="N506" s="155">
        <f t="shared" si="95"/>
        <v>0</v>
      </c>
    </row>
    <row r="507" spans="1:14" ht="15.95" customHeight="1" x14ac:dyDescent="0.4">
      <c r="A507" s="126" t="s">
        <v>9</v>
      </c>
      <c r="B507" s="51" t="s">
        <v>127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8"/>
        <v>ND</v>
      </c>
      <c r="F507" s="59">
        <f t="shared" si="89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90"/>
        <v>ND</v>
      </c>
      <c r="J507" s="59">
        <f t="shared" si="91"/>
        <v>0</v>
      </c>
      <c r="K507" s="48">
        <f t="shared" si="92"/>
        <v>0</v>
      </c>
      <c r="L507" s="155">
        <f t="shared" si="93"/>
        <v>0</v>
      </c>
      <c r="M507" s="155">
        <f t="shared" si="94"/>
        <v>0</v>
      </c>
      <c r="N507" s="155">
        <f t="shared" si="95"/>
        <v>0</v>
      </c>
    </row>
    <row r="508" spans="1:14" ht="15.95" customHeight="1" x14ac:dyDescent="0.4">
      <c r="A508" s="126" t="s">
        <v>9</v>
      </c>
      <c r="B508" s="51" t="s">
        <v>79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8"/>
        <v>ND</v>
      </c>
      <c r="F508" s="59">
        <f t="shared" si="89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90"/>
        <v>ND</v>
      </c>
      <c r="J508" s="59">
        <f t="shared" si="91"/>
        <v>0</v>
      </c>
      <c r="K508" s="48">
        <f t="shared" si="92"/>
        <v>0</v>
      </c>
      <c r="L508" s="155">
        <f t="shared" si="93"/>
        <v>0</v>
      </c>
      <c r="M508" s="155">
        <f t="shared" si="94"/>
        <v>0</v>
      </c>
      <c r="N508" s="155">
        <f t="shared" si="95"/>
        <v>0</v>
      </c>
    </row>
    <row r="509" spans="1:14" ht="15.95" customHeight="1" x14ac:dyDescent="0.4">
      <c r="A509" s="126" t="s">
        <v>9</v>
      </c>
      <c r="B509" s="51" t="s">
        <v>128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1" t="str">
        <f t="shared" si="88"/>
        <v>ND</v>
      </c>
      <c r="F509" s="59">
        <f t="shared" si="89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1" t="str">
        <f t="shared" si="90"/>
        <v>ND</v>
      </c>
      <c r="J509" s="59">
        <f t="shared" si="91"/>
        <v>0</v>
      </c>
      <c r="K509" s="48">
        <f t="shared" si="92"/>
        <v>0</v>
      </c>
      <c r="L509" s="155">
        <f t="shared" si="93"/>
        <v>0</v>
      </c>
      <c r="M509" s="155">
        <f t="shared" si="94"/>
        <v>0</v>
      </c>
      <c r="N509" s="155">
        <f t="shared" si="95"/>
        <v>0</v>
      </c>
    </row>
    <row r="510" spans="1:14" ht="15.95" customHeight="1" x14ac:dyDescent="0.4">
      <c r="A510" s="126" t="s">
        <v>9</v>
      </c>
      <c r="B510" s="51" t="s">
        <v>129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8"/>
        <v>ND</v>
      </c>
      <c r="F510" s="59">
        <f t="shared" si="89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90"/>
        <v>ND</v>
      </c>
      <c r="J510" s="59">
        <f t="shared" si="91"/>
        <v>0</v>
      </c>
      <c r="K510" s="48">
        <f t="shared" si="92"/>
        <v>0</v>
      </c>
      <c r="L510" s="155">
        <f t="shared" si="93"/>
        <v>0</v>
      </c>
      <c r="M510" s="155">
        <f t="shared" si="94"/>
        <v>0</v>
      </c>
      <c r="N510" s="155">
        <f t="shared" si="95"/>
        <v>0</v>
      </c>
    </row>
    <row r="511" spans="1:14" ht="15.95" customHeight="1" x14ac:dyDescent="0.4">
      <c r="A511" s="126" t="s">
        <v>9</v>
      </c>
      <c r="B511" s="51" t="s">
        <v>131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8"/>
        <v>ND</v>
      </c>
      <c r="F511" s="59">
        <f t="shared" si="89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90"/>
        <v>ND</v>
      </c>
      <c r="J511" s="59">
        <f t="shared" si="91"/>
        <v>0</v>
      </c>
      <c r="K511" s="48">
        <f t="shared" si="92"/>
        <v>0</v>
      </c>
      <c r="L511" s="155">
        <f t="shared" si="93"/>
        <v>0</v>
      </c>
      <c r="M511" s="155">
        <f t="shared" si="94"/>
        <v>0</v>
      </c>
      <c r="N511" s="155">
        <f t="shared" si="95"/>
        <v>0</v>
      </c>
    </row>
    <row r="512" spans="1:14" ht="15.95" customHeight="1" x14ac:dyDescent="0.4">
      <c r="A512" s="126" t="s">
        <v>9</v>
      </c>
      <c r="B512" s="51" t="s">
        <v>130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1" t="str">
        <f t="shared" si="88"/>
        <v>ND</v>
      </c>
      <c r="F512" s="59">
        <f t="shared" si="89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1" t="str">
        <f t="shared" si="90"/>
        <v>ND</v>
      </c>
      <c r="J512" s="59">
        <f t="shared" si="91"/>
        <v>0</v>
      </c>
      <c r="K512" s="48">
        <f t="shared" si="92"/>
        <v>0</v>
      </c>
      <c r="L512" s="155">
        <f t="shared" si="93"/>
        <v>0</v>
      </c>
      <c r="M512" s="155">
        <f t="shared" si="94"/>
        <v>0</v>
      </c>
      <c r="N512" s="155">
        <f t="shared" si="95"/>
        <v>0</v>
      </c>
    </row>
    <row r="513" spans="1:14" ht="21" customHeight="1" x14ac:dyDescent="0.4">
      <c r="A513" s="8"/>
      <c r="B513" s="53" t="s">
        <v>21</v>
      </c>
      <c r="C513" s="61">
        <f>SUM(C480:C512)</f>
        <v>0</v>
      </c>
      <c r="D513" s="61">
        <f>SUM(D480:D512)</f>
        <v>0</v>
      </c>
      <c r="E513" s="61"/>
      <c r="F513" s="61">
        <f>SUM(F480:F512)</f>
        <v>0</v>
      </c>
      <c r="G513" s="61">
        <f>SUM(G480:G512)</f>
        <v>0</v>
      </c>
      <c r="H513" s="61">
        <f>SUM(H480:H512)</f>
        <v>0</v>
      </c>
      <c r="I513" s="61"/>
      <c r="J513" s="61">
        <f>SUM(J480:J512)</f>
        <v>0</v>
      </c>
      <c r="K513" s="61">
        <f t="shared" si="92"/>
        <v>0</v>
      </c>
      <c r="L513" s="154">
        <f t="shared" si="93"/>
        <v>0</v>
      </c>
      <c r="M513" s="158">
        <f>SUM(M480:M512)</f>
        <v>0</v>
      </c>
      <c r="N513" s="158">
        <f>SUM(N480:N512)</f>
        <v>0</v>
      </c>
    </row>
    <row r="514" spans="1:14" x14ac:dyDescent="0.4">
      <c r="B514" s="70" t="s">
        <v>172</v>
      </c>
    </row>
    <row r="519" spans="1:14" ht="20" x14ac:dyDescent="0.6">
      <c r="A519" s="170" t="s">
        <v>42</v>
      </c>
      <c r="B519" s="170"/>
      <c r="C519" s="170"/>
      <c r="D519" s="170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</row>
    <row r="520" spans="1:14" x14ac:dyDescent="0.4">
      <c r="A520" s="169" t="s">
        <v>59</v>
      </c>
      <c r="B520" s="169"/>
      <c r="C520" s="169"/>
      <c r="D520" s="169"/>
      <c r="E520" s="169"/>
      <c r="F520" s="169"/>
      <c r="G520" s="169"/>
      <c r="H520" s="169"/>
      <c r="I520" s="169"/>
      <c r="J520" s="169"/>
      <c r="K520" s="169"/>
      <c r="L520" s="169"/>
      <c r="M520" s="169"/>
      <c r="N520" s="169"/>
    </row>
    <row r="521" spans="1:14" x14ac:dyDescent="0.4">
      <c r="A521" s="172" t="s">
        <v>155</v>
      </c>
      <c r="B521" s="172"/>
      <c r="C521" s="172"/>
      <c r="D521" s="172"/>
      <c r="E521" s="172"/>
      <c r="F521" s="172"/>
      <c r="G521" s="172"/>
      <c r="H521" s="172"/>
      <c r="I521" s="172"/>
      <c r="J521" s="172"/>
      <c r="K521" s="172"/>
      <c r="L521" s="172"/>
      <c r="M521" s="172"/>
      <c r="N521" s="172"/>
    </row>
    <row r="522" spans="1:14" x14ac:dyDescent="0.4">
      <c r="A522" s="169" t="s">
        <v>91</v>
      </c>
      <c r="B522" s="169"/>
      <c r="C522" s="169"/>
      <c r="D522" s="169"/>
      <c r="E522" s="169"/>
      <c r="F522" s="169"/>
      <c r="G522" s="169"/>
      <c r="H522" s="169"/>
      <c r="I522" s="169"/>
      <c r="J522" s="169"/>
      <c r="K522" s="169"/>
      <c r="L522" s="169"/>
      <c r="M522" s="169"/>
      <c r="N522" s="169"/>
    </row>
    <row r="523" spans="1:14" x14ac:dyDescent="0.4">
      <c r="A523" s="1"/>
      <c r="B523" s="126" t="s">
        <v>10</v>
      </c>
      <c r="C523" s="1"/>
      <c r="D523" s="17"/>
      <c r="E523" s="1"/>
      <c r="F523" s="4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74" t="s">
        <v>33</v>
      </c>
      <c r="C524" s="173" t="s">
        <v>107</v>
      </c>
      <c r="D524" s="173"/>
      <c r="E524" s="173" t="s">
        <v>52</v>
      </c>
      <c r="F524" s="173"/>
      <c r="G524" s="173" t="s">
        <v>170</v>
      </c>
      <c r="H524" s="173"/>
      <c r="I524" s="173"/>
      <c r="J524" s="173"/>
      <c r="K524" s="173" t="s">
        <v>29</v>
      </c>
      <c r="L524" s="173"/>
      <c r="M524" s="173" t="s">
        <v>61</v>
      </c>
      <c r="N524" s="173"/>
    </row>
    <row r="525" spans="1:14" ht="33" customHeight="1" x14ac:dyDescent="0.4">
      <c r="A525" s="83"/>
      <c r="B525" s="175"/>
      <c r="C525" s="64" t="s">
        <v>28</v>
      </c>
      <c r="D525" s="64" t="s">
        <v>37</v>
      </c>
      <c r="E525" s="64" t="s">
        <v>51</v>
      </c>
      <c r="F525" s="64" t="s">
        <v>57</v>
      </c>
      <c r="G525" s="64" t="s">
        <v>28</v>
      </c>
      <c r="H525" s="64" t="s">
        <v>37</v>
      </c>
      <c r="I525" s="64" t="s">
        <v>51</v>
      </c>
      <c r="J525" s="64" t="s">
        <v>57</v>
      </c>
      <c r="K525" s="64" t="s">
        <v>26</v>
      </c>
      <c r="L525" s="64" t="s">
        <v>24</v>
      </c>
      <c r="M525" s="64">
        <v>2021</v>
      </c>
      <c r="N525" s="64">
        <v>2022</v>
      </c>
    </row>
    <row r="526" spans="1:14" ht="15.95" customHeight="1" x14ac:dyDescent="0.4">
      <c r="A526" s="133" t="s">
        <v>10</v>
      </c>
      <c r="B526" s="87" t="s">
        <v>84</v>
      </c>
      <c r="C526" s="48" t="str">
        <f>IFERROR(IF($J526&gt;0,VLOOKUP($A526&amp;$B526,'PNC AA'!$A:$E,4,0),""),"")</f>
        <v/>
      </c>
      <c r="D526" s="48" t="str">
        <f>IFERROR(IF($J526&gt;0,VLOOKUP($A526&amp;$B526,'PNC AA'!$A:$E,5,0),""),"")</f>
        <v/>
      </c>
      <c r="E526" s="73" t="str">
        <f t="shared" ref="E526:E558" si="96">IF(F526=0,"ND",RANK(F526,$F$526:$F$558))</f>
        <v>ND</v>
      </c>
      <c r="F526" s="59">
        <f t="shared" ref="F526:F558" si="97">SUM(C526:D526)</f>
        <v>0</v>
      </c>
      <c r="G526" s="48">
        <f>IFERROR(VLOOKUP($A526&amp;$B526,'PNC Exon. &amp; no Exon.'!$A:$AJ,3,0),0)</f>
        <v>0</v>
      </c>
      <c r="H526" s="48">
        <f>IFERROR(VLOOKUP($A526&amp;$B526,'PNC Exon. &amp; no Exon.'!$A:$AJ,4,0),0)</f>
        <v>0</v>
      </c>
      <c r="I526" s="73" t="str">
        <f t="shared" ref="I526:I558" si="98">IF(J526=0,"ND",RANK(J526,$J$526:$J$558))</f>
        <v>ND</v>
      </c>
      <c r="J526" s="59">
        <f t="shared" ref="J526:J558" si="99">(G526+H526)</f>
        <v>0</v>
      </c>
      <c r="K526" s="48">
        <f t="shared" ref="K526:K558" si="100">J526-F526</f>
        <v>0</v>
      </c>
      <c r="L526" s="155">
        <f t="shared" ref="L526:L559" si="101">IFERROR(K526/F526*100,0)</f>
        <v>0</v>
      </c>
      <c r="M526" s="155">
        <f t="shared" ref="M526:M558" si="102">IFERROR(F526/$F$559*100,0)</f>
        <v>0</v>
      </c>
      <c r="N526" s="155">
        <f t="shared" ref="N526:N558" si="103">IFERROR(J526/$J$559*100,0)</f>
        <v>0</v>
      </c>
    </row>
    <row r="527" spans="1:14" ht="15.95" customHeight="1" x14ac:dyDescent="0.4">
      <c r="A527" s="133" t="s">
        <v>10</v>
      </c>
      <c r="B527" s="51" t="s">
        <v>93</v>
      </c>
      <c r="C527" s="48" t="str">
        <f>IFERROR(IF($J527&gt;0,VLOOKUP($A527&amp;$B527,'PNC AA'!$A:$E,4,0),""),"")</f>
        <v/>
      </c>
      <c r="D527" s="48" t="str">
        <f>IFERROR(IF($J527&gt;0,VLOOKUP($A527&amp;$B527,'PNC AA'!$A:$E,5,0),""),"")</f>
        <v/>
      </c>
      <c r="E527" s="73" t="str">
        <f t="shared" si="96"/>
        <v>ND</v>
      </c>
      <c r="F527" s="59">
        <f t="shared" si="97"/>
        <v>0</v>
      </c>
      <c r="G527" s="48">
        <f>IFERROR(VLOOKUP($A527&amp;$B527,'PNC Exon. &amp; no Exon.'!$A:$AJ,3,0),0)</f>
        <v>0</v>
      </c>
      <c r="H527" s="48">
        <f>IFERROR(VLOOKUP($A527&amp;$B527,'PNC Exon. &amp; no Exon.'!$A:$AJ,4,0),0)</f>
        <v>0</v>
      </c>
      <c r="I527" s="73" t="str">
        <f t="shared" si="98"/>
        <v>ND</v>
      </c>
      <c r="J527" s="59">
        <f t="shared" si="99"/>
        <v>0</v>
      </c>
      <c r="K527" s="48">
        <f t="shared" si="100"/>
        <v>0</v>
      </c>
      <c r="L527" s="155">
        <f t="shared" si="101"/>
        <v>0</v>
      </c>
      <c r="M527" s="155">
        <f t="shared" si="102"/>
        <v>0</v>
      </c>
      <c r="N527" s="155">
        <f t="shared" si="103"/>
        <v>0</v>
      </c>
    </row>
    <row r="528" spans="1:14" ht="15.95" customHeight="1" x14ac:dyDescent="0.4">
      <c r="A528" s="133" t="s">
        <v>10</v>
      </c>
      <c r="B528" s="51" t="s">
        <v>92</v>
      </c>
      <c r="C528" s="48" t="str">
        <f>IFERROR(IF($J528&gt;0,VLOOKUP($A528&amp;$B528,'PNC AA'!$A:$E,4,0),""),"")</f>
        <v/>
      </c>
      <c r="D528" s="48" t="str">
        <f>IFERROR(IF($J528&gt;0,VLOOKUP($A528&amp;$B528,'PNC AA'!$A:$E,5,0),""),"")</f>
        <v/>
      </c>
      <c r="E528" s="73" t="str">
        <f t="shared" si="96"/>
        <v>ND</v>
      </c>
      <c r="F528" s="59">
        <f t="shared" si="97"/>
        <v>0</v>
      </c>
      <c r="G528" s="48">
        <f>IFERROR(VLOOKUP($A528&amp;$B528,'PNC Exon. &amp; no Exon.'!$A:$AJ,3,0),0)</f>
        <v>0</v>
      </c>
      <c r="H528" s="48">
        <f>IFERROR(VLOOKUP($A528&amp;$B528,'PNC Exon. &amp; no Exon.'!$A:$AJ,4,0),0)</f>
        <v>0</v>
      </c>
      <c r="I528" s="73" t="str">
        <f t="shared" si="98"/>
        <v>ND</v>
      </c>
      <c r="J528" s="59">
        <f t="shared" si="99"/>
        <v>0</v>
      </c>
      <c r="K528" s="48">
        <f t="shared" si="100"/>
        <v>0</v>
      </c>
      <c r="L528" s="155">
        <f t="shared" si="101"/>
        <v>0</v>
      </c>
      <c r="M528" s="155">
        <f t="shared" si="102"/>
        <v>0</v>
      </c>
      <c r="N528" s="155">
        <f t="shared" si="103"/>
        <v>0</v>
      </c>
    </row>
    <row r="529" spans="1:14" ht="15.95" customHeight="1" x14ac:dyDescent="0.4">
      <c r="A529" s="133" t="s">
        <v>10</v>
      </c>
      <c r="B529" s="51" t="s">
        <v>111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1" t="str">
        <f t="shared" si="96"/>
        <v>ND</v>
      </c>
      <c r="F529" s="59">
        <f t="shared" si="97"/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1" t="str">
        <f t="shared" si="98"/>
        <v>ND</v>
      </c>
      <c r="J529" s="59">
        <f t="shared" si="99"/>
        <v>0</v>
      </c>
      <c r="K529" s="48">
        <f t="shared" si="100"/>
        <v>0</v>
      </c>
      <c r="L529" s="155">
        <f t="shared" si="101"/>
        <v>0</v>
      </c>
      <c r="M529" s="155">
        <f t="shared" si="102"/>
        <v>0</v>
      </c>
      <c r="N529" s="155">
        <f t="shared" si="103"/>
        <v>0</v>
      </c>
    </row>
    <row r="530" spans="1:14" ht="15.95" customHeight="1" x14ac:dyDescent="0.4">
      <c r="A530" s="133" t="s">
        <v>10</v>
      </c>
      <c r="B530" s="51" t="s">
        <v>110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1" t="str">
        <f t="shared" si="96"/>
        <v>ND</v>
      </c>
      <c r="F530" s="59">
        <f t="shared" si="97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1" t="str">
        <f t="shared" si="98"/>
        <v>ND</v>
      </c>
      <c r="J530" s="59">
        <f t="shared" si="99"/>
        <v>0</v>
      </c>
      <c r="K530" s="48">
        <f t="shared" si="100"/>
        <v>0</v>
      </c>
      <c r="L530" s="155">
        <f t="shared" si="101"/>
        <v>0</v>
      </c>
      <c r="M530" s="155">
        <f t="shared" si="102"/>
        <v>0</v>
      </c>
      <c r="N530" s="155">
        <f t="shared" si="103"/>
        <v>0</v>
      </c>
    </row>
    <row r="531" spans="1:14" ht="15.95" customHeight="1" x14ac:dyDescent="0.4">
      <c r="A531" s="133" t="s">
        <v>10</v>
      </c>
      <c r="B531" s="51" t="s">
        <v>112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3" t="str">
        <f t="shared" si="96"/>
        <v>ND</v>
      </c>
      <c r="F531" s="59">
        <f t="shared" si="97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3" t="str">
        <f t="shared" si="98"/>
        <v>ND</v>
      </c>
      <c r="J531" s="59">
        <f t="shared" si="99"/>
        <v>0</v>
      </c>
      <c r="K531" s="48">
        <f t="shared" si="100"/>
        <v>0</v>
      </c>
      <c r="L531" s="155">
        <f t="shared" si="101"/>
        <v>0</v>
      </c>
      <c r="M531" s="155">
        <f t="shared" si="102"/>
        <v>0</v>
      </c>
      <c r="N531" s="155">
        <f t="shared" si="103"/>
        <v>0</v>
      </c>
    </row>
    <row r="532" spans="1:14" ht="15.95" customHeight="1" x14ac:dyDescent="0.4">
      <c r="A532" s="133" t="s">
        <v>10</v>
      </c>
      <c r="B532" s="51" t="s">
        <v>94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1" t="str">
        <f t="shared" si="96"/>
        <v>ND</v>
      </c>
      <c r="F532" s="59">
        <f t="shared" si="97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1" t="str">
        <f t="shared" si="98"/>
        <v>ND</v>
      </c>
      <c r="J532" s="59">
        <f t="shared" si="99"/>
        <v>0</v>
      </c>
      <c r="K532" s="48">
        <f t="shared" si="100"/>
        <v>0</v>
      </c>
      <c r="L532" s="155">
        <f t="shared" si="101"/>
        <v>0</v>
      </c>
      <c r="M532" s="155">
        <f t="shared" si="102"/>
        <v>0</v>
      </c>
      <c r="N532" s="155">
        <f t="shared" si="103"/>
        <v>0</v>
      </c>
    </row>
    <row r="533" spans="1:14" ht="15.95" customHeight="1" x14ac:dyDescent="0.4">
      <c r="A533" s="133" t="s">
        <v>10</v>
      </c>
      <c r="B533" s="51" t="s">
        <v>113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96"/>
        <v>ND</v>
      </c>
      <c r="F533" s="59">
        <f t="shared" si="97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98"/>
        <v>ND</v>
      </c>
      <c r="J533" s="59">
        <f t="shared" si="99"/>
        <v>0</v>
      </c>
      <c r="K533" s="48">
        <f t="shared" si="100"/>
        <v>0</v>
      </c>
      <c r="L533" s="155">
        <f t="shared" si="101"/>
        <v>0</v>
      </c>
      <c r="M533" s="155">
        <f t="shared" si="102"/>
        <v>0</v>
      </c>
      <c r="N533" s="155">
        <f t="shared" si="103"/>
        <v>0</v>
      </c>
    </row>
    <row r="534" spans="1:14" ht="15.95" customHeight="1" x14ac:dyDescent="0.4">
      <c r="A534" s="133" t="s">
        <v>10</v>
      </c>
      <c r="B534" s="51" t="s">
        <v>77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3" t="str">
        <f t="shared" si="96"/>
        <v>ND</v>
      </c>
      <c r="F534" s="59">
        <f t="shared" si="97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3" t="str">
        <f t="shared" si="98"/>
        <v>ND</v>
      </c>
      <c r="J534" s="59">
        <f t="shared" si="99"/>
        <v>0</v>
      </c>
      <c r="K534" s="48">
        <f t="shared" si="100"/>
        <v>0</v>
      </c>
      <c r="L534" s="155">
        <f t="shared" si="101"/>
        <v>0</v>
      </c>
      <c r="M534" s="155">
        <f t="shared" si="102"/>
        <v>0</v>
      </c>
      <c r="N534" s="155">
        <f t="shared" si="103"/>
        <v>0</v>
      </c>
    </row>
    <row r="535" spans="1:14" ht="15.95" customHeight="1" x14ac:dyDescent="0.4">
      <c r="A535" s="133" t="s">
        <v>10</v>
      </c>
      <c r="B535" s="51" t="s">
        <v>114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1" t="str">
        <f t="shared" si="96"/>
        <v>ND</v>
      </c>
      <c r="F535" s="59">
        <f t="shared" si="97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1" t="str">
        <f t="shared" si="98"/>
        <v>ND</v>
      </c>
      <c r="J535" s="59">
        <f t="shared" si="99"/>
        <v>0</v>
      </c>
      <c r="K535" s="48">
        <f t="shared" si="100"/>
        <v>0</v>
      </c>
      <c r="L535" s="155">
        <f t="shared" si="101"/>
        <v>0</v>
      </c>
      <c r="M535" s="155">
        <f t="shared" si="102"/>
        <v>0</v>
      </c>
      <c r="N535" s="155">
        <f t="shared" si="103"/>
        <v>0</v>
      </c>
    </row>
    <row r="536" spans="1:14" ht="15.95" customHeight="1" x14ac:dyDescent="0.4">
      <c r="A536" s="133" t="s">
        <v>10</v>
      </c>
      <c r="B536" s="51" t="s">
        <v>85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3" t="str">
        <f t="shared" si="96"/>
        <v>ND</v>
      </c>
      <c r="F536" s="59">
        <f t="shared" si="97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3" t="str">
        <f t="shared" si="98"/>
        <v>ND</v>
      </c>
      <c r="J536" s="59">
        <f t="shared" si="99"/>
        <v>0</v>
      </c>
      <c r="K536" s="48">
        <f t="shared" si="100"/>
        <v>0</v>
      </c>
      <c r="L536" s="155">
        <f t="shared" si="101"/>
        <v>0</v>
      </c>
      <c r="M536" s="155">
        <f t="shared" si="102"/>
        <v>0</v>
      </c>
      <c r="N536" s="155">
        <f t="shared" si="103"/>
        <v>0</v>
      </c>
    </row>
    <row r="537" spans="1:14" ht="15.95" customHeight="1" x14ac:dyDescent="0.4">
      <c r="A537" s="133" t="s">
        <v>10</v>
      </c>
      <c r="B537" s="51" t="s">
        <v>115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3" t="str">
        <f t="shared" si="96"/>
        <v>ND</v>
      </c>
      <c r="F537" s="59">
        <f t="shared" si="97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3" t="str">
        <f t="shared" si="98"/>
        <v>ND</v>
      </c>
      <c r="J537" s="59">
        <f t="shared" si="99"/>
        <v>0</v>
      </c>
      <c r="K537" s="48">
        <f t="shared" si="100"/>
        <v>0</v>
      </c>
      <c r="L537" s="155">
        <f t="shared" si="101"/>
        <v>0</v>
      </c>
      <c r="M537" s="155">
        <f t="shared" si="102"/>
        <v>0</v>
      </c>
      <c r="N537" s="155">
        <f t="shared" si="103"/>
        <v>0</v>
      </c>
    </row>
    <row r="538" spans="1:14" ht="15.95" customHeight="1" x14ac:dyDescent="0.4">
      <c r="A538" s="133" t="s">
        <v>10</v>
      </c>
      <c r="B538" s="51" t="s">
        <v>116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96"/>
        <v>ND</v>
      </c>
      <c r="F538" s="59">
        <f t="shared" si="97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98"/>
        <v>ND</v>
      </c>
      <c r="J538" s="59">
        <f t="shared" si="99"/>
        <v>0</v>
      </c>
      <c r="K538" s="48">
        <f t="shared" si="100"/>
        <v>0</v>
      </c>
      <c r="L538" s="155">
        <f t="shared" si="101"/>
        <v>0</v>
      </c>
      <c r="M538" s="155">
        <f t="shared" si="102"/>
        <v>0</v>
      </c>
      <c r="N538" s="155">
        <f t="shared" si="103"/>
        <v>0</v>
      </c>
    </row>
    <row r="539" spans="1:14" ht="15.95" customHeight="1" x14ac:dyDescent="0.4">
      <c r="A539" s="133" t="s">
        <v>10</v>
      </c>
      <c r="B539" s="50" t="s">
        <v>119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96"/>
        <v>ND</v>
      </c>
      <c r="F539" s="59">
        <f t="shared" si="97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98"/>
        <v>ND</v>
      </c>
      <c r="J539" s="59">
        <f t="shared" si="99"/>
        <v>0</v>
      </c>
      <c r="K539" s="48">
        <f t="shared" si="100"/>
        <v>0</v>
      </c>
      <c r="L539" s="155">
        <f t="shared" si="101"/>
        <v>0</v>
      </c>
      <c r="M539" s="155">
        <f t="shared" si="102"/>
        <v>0</v>
      </c>
      <c r="N539" s="155">
        <f t="shared" si="103"/>
        <v>0</v>
      </c>
    </row>
    <row r="540" spans="1:14" ht="15.95" customHeight="1" x14ac:dyDescent="0.4">
      <c r="A540" s="133" t="s">
        <v>10</v>
      </c>
      <c r="B540" s="51" t="s">
        <v>118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96"/>
        <v>ND</v>
      </c>
      <c r="F540" s="59">
        <f t="shared" si="97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98"/>
        <v>ND</v>
      </c>
      <c r="J540" s="59">
        <f t="shared" si="99"/>
        <v>0</v>
      </c>
      <c r="K540" s="48">
        <f t="shared" si="100"/>
        <v>0</v>
      </c>
      <c r="L540" s="155">
        <f t="shared" si="101"/>
        <v>0</v>
      </c>
      <c r="M540" s="155">
        <f t="shared" si="102"/>
        <v>0</v>
      </c>
      <c r="N540" s="155">
        <f t="shared" si="103"/>
        <v>0</v>
      </c>
    </row>
    <row r="541" spans="1:14" ht="15.95" customHeight="1" x14ac:dyDescent="0.4">
      <c r="A541" s="133" t="s">
        <v>10</v>
      </c>
      <c r="B541" s="51" t="s">
        <v>80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96"/>
        <v>ND</v>
      </c>
      <c r="F541" s="59">
        <f t="shared" si="97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98"/>
        <v>ND</v>
      </c>
      <c r="J541" s="59">
        <f t="shared" si="99"/>
        <v>0</v>
      </c>
      <c r="K541" s="48">
        <f t="shared" si="100"/>
        <v>0</v>
      </c>
      <c r="L541" s="155">
        <f t="shared" si="101"/>
        <v>0</v>
      </c>
      <c r="M541" s="155">
        <f t="shared" si="102"/>
        <v>0</v>
      </c>
      <c r="N541" s="155">
        <f t="shared" si="103"/>
        <v>0</v>
      </c>
    </row>
    <row r="542" spans="1:14" ht="15.95" customHeight="1" x14ac:dyDescent="0.4">
      <c r="A542" s="133" t="s">
        <v>10</v>
      </c>
      <c r="B542" s="51" t="s">
        <v>120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96"/>
        <v>ND</v>
      </c>
      <c r="F542" s="59">
        <f t="shared" si="97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98"/>
        <v>ND</v>
      </c>
      <c r="J542" s="59">
        <f t="shared" si="99"/>
        <v>0</v>
      </c>
      <c r="K542" s="48">
        <f t="shared" si="100"/>
        <v>0</v>
      </c>
      <c r="L542" s="155">
        <f t="shared" si="101"/>
        <v>0</v>
      </c>
      <c r="M542" s="155">
        <f t="shared" si="102"/>
        <v>0</v>
      </c>
      <c r="N542" s="155">
        <f t="shared" si="103"/>
        <v>0</v>
      </c>
    </row>
    <row r="543" spans="1:14" ht="15.95" customHeight="1" x14ac:dyDescent="0.4">
      <c r="A543" s="133" t="s">
        <v>10</v>
      </c>
      <c r="B543" s="51" t="s">
        <v>121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1" t="str">
        <f t="shared" si="96"/>
        <v>ND</v>
      </c>
      <c r="F543" s="59">
        <f t="shared" si="97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1" t="str">
        <f t="shared" si="98"/>
        <v>ND</v>
      </c>
      <c r="J543" s="59">
        <f t="shared" si="99"/>
        <v>0</v>
      </c>
      <c r="K543" s="48">
        <f t="shared" si="100"/>
        <v>0</v>
      </c>
      <c r="L543" s="155">
        <f t="shared" si="101"/>
        <v>0</v>
      </c>
      <c r="M543" s="155">
        <f t="shared" si="102"/>
        <v>0</v>
      </c>
      <c r="N543" s="155">
        <f t="shared" si="103"/>
        <v>0</v>
      </c>
    </row>
    <row r="544" spans="1:14" ht="15.95" customHeight="1" x14ac:dyDescent="0.4">
      <c r="A544" s="133" t="s">
        <v>10</v>
      </c>
      <c r="B544" s="51" t="s">
        <v>122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96"/>
        <v>ND</v>
      </c>
      <c r="F544" s="59">
        <f t="shared" si="97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98"/>
        <v>ND</v>
      </c>
      <c r="J544" s="59">
        <f t="shared" si="99"/>
        <v>0</v>
      </c>
      <c r="K544" s="48">
        <f t="shared" si="100"/>
        <v>0</v>
      </c>
      <c r="L544" s="155">
        <f t="shared" si="101"/>
        <v>0</v>
      </c>
      <c r="M544" s="155">
        <f t="shared" si="102"/>
        <v>0</v>
      </c>
      <c r="N544" s="155">
        <f t="shared" si="103"/>
        <v>0</v>
      </c>
    </row>
    <row r="545" spans="1:14" ht="15.95" customHeight="1" x14ac:dyDescent="0.4">
      <c r="A545" s="133" t="s">
        <v>10</v>
      </c>
      <c r="B545" s="51" t="s">
        <v>124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96"/>
        <v>ND</v>
      </c>
      <c r="F545" s="59">
        <f t="shared" si="97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98"/>
        <v>ND</v>
      </c>
      <c r="J545" s="59">
        <f t="shared" si="99"/>
        <v>0</v>
      </c>
      <c r="K545" s="48">
        <f t="shared" si="100"/>
        <v>0</v>
      </c>
      <c r="L545" s="155">
        <f t="shared" si="101"/>
        <v>0</v>
      </c>
      <c r="M545" s="155">
        <f t="shared" si="102"/>
        <v>0</v>
      </c>
      <c r="N545" s="155">
        <f t="shared" si="103"/>
        <v>0</v>
      </c>
    </row>
    <row r="546" spans="1:14" ht="15.95" customHeight="1" x14ac:dyDescent="0.4">
      <c r="A546" s="133" t="s">
        <v>10</v>
      </c>
      <c r="B546" s="50" t="s">
        <v>123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1" t="str">
        <f t="shared" si="96"/>
        <v>ND</v>
      </c>
      <c r="F546" s="59">
        <f t="shared" si="97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1" t="str">
        <f t="shared" si="98"/>
        <v>ND</v>
      </c>
      <c r="J546" s="59">
        <f t="shared" si="99"/>
        <v>0</v>
      </c>
      <c r="K546" s="48">
        <f t="shared" si="100"/>
        <v>0</v>
      </c>
      <c r="L546" s="155">
        <f t="shared" si="101"/>
        <v>0</v>
      </c>
      <c r="M546" s="155">
        <f t="shared" si="102"/>
        <v>0</v>
      </c>
      <c r="N546" s="155">
        <f t="shared" si="103"/>
        <v>0</v>
      </c>
    </row>
    <row r="547" spans="1:14" ht="15.95" customHeight="1" x14ac:dyDescent="0.4">
      <c r="A547" s="133" t="s">
        <v>10</v>
      </c>
      <c r="B547" s="51" t="s">
        <v>78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96"/>
        <v>ND</v>
      </c>
      <c r="F547" s="59">
        <f t="shared" si="97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98"/>
        <v>ND</v>
      </c>
      <c r="J547" s="59">
        <f t="shared" si="99"/>
        <v>0</v>
      </c>
      <c r="K547" s="48">
        <f t="shared" si="100"/>
        <v>0</v>
      </c>
      <c r="L547" s="155">
        <f t="shared" si="101"/>
        <v>0</v>
      </c>
      <c r="M547" s="155">
        <f t="shared" si="102"/>
        <v>0</v>
      </c>
      <c r="N547" s="155">
        <f t="shared" si="103"/>
        <v>0</v>
      </c>
    </row>
    <row r="548" spans="1:14" ht="15.95" customHeight="1" x14ac:dyDescent="0.4">
      <c r="A548" s="133" t="s">
        <v>10</v>
      </c>
      <c r="B548" s="51" t="s">
        <v>87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3" t="str">
        <f t="shared" si="96"/>
        <v>ND</v>
      </c>
      <c r="F548" s="59">
        <f t="shared" si="97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3" t="str">
        <f t="shared" si="98"/>
        <v>ND</v>
      </c>
      <c r="J548" s="59">
        <f t="shared" si="99"/>
        <v>0</v>
      </c>
      <c r="K548" s="48">
        <f t="shared" si="100"/>
        <v>0</v>
      </c>
      <c r="L548" s="155">
        <f t="shared" si="101"/>
        <v>0</v>
      </c>
      <c r="M548" s="155">
        <f t="shared" si="102"/>
        <v>0</v>
      </c>
      <c r="N548" s="155">
        <f t="shared" si="103"/>
        <v>0</v>
      </c>
    </row>
    <row r="549" spans="1:14" ht="15.95" customHeight="1" x14ac:dyDescent="0.4">
      <c r="A549" s="133" t="s">
        <v>10</v>
      </c>
      <c r="B549" s="51" t="s">
        <v>117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1" t="str">
        <f t="shared" si="96"/>
        <v>ND</v>
      </c>
      <c r="F549" s="59">
        <f t="shared" si="97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1" t="str">
        <f t="shared" si="98"/>
        <v>ND</v>
      </c>
      <c r="J549" s="59">
        <f t="shared" si="99"/>
        <v>0</v>
      </c>
      <c r="K549" s="48">
        <f t="shared" si="100"/>
        <v>0</v>
      </c>
      <c r="L549" s="155">
        <f t="shared" si="101"/>
        <v>0</v>
      </c>
      <c r="M549" s="155">
        <f t="shared" si="102"/>
        <v>0</v>
      </c>
      <c r="N549" s="155">
        <f t="shared" si="103"/>
        <v>0</v>
      </c>
    </row>
    <row r="550" spans="1:14" ht="15.95" customHeight="1" x14ac:dyDescent="0.4">
      <c r="A550" s="133" t="s">
        <v>10</v>
      </c>
      <c r="B550" s="51" t="s">
        <v>125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3" t="str">
        <f t="shared" si="96"/>
        <v>ND</v>
      </c>
      <c r="F550" s="59">
        <f t="shared" si="97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3" t="str">
        <f t="shared" si="98"/>
        <v>ND</v>
      </c>
      <c r="J550" s="59">
        <f t="shared" si="99"/>
        <v>0</v>
      </c>
      <c r="K550" s="48">
        <f t="shared" si="100"/>
        <v>0</v>
      </c>
      <c r="L550" s="155">
        <f t="shared" si="101"/>
        <v>0</v>
      </c>
      <c r="M550" s="155">
        <f t="shared" si="102"/>
        <v>0</v>
      </c>
      <c r="N550" s="155">
        <f t="shared" si="103"/>
        <v>0</v>
      </c>
    </row>
    <row r="551" spans="1:14" ht="15.95" customHeight="1" x14ac:dyDescent="0.4">
      <c r="A551" s="133" t="s">
        <v>10</v>
      </c>
      <c r="B551" s="51" t="s">
        <v>109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1" t="str">
        <f t="shared" si="96"/>
        <v>ND</v>
      </c>
      <c r="F551" s="59">
        <f t="shared" si="97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1" t="str">
        <f t="shared" si="98"/>
        <v>ND</v>
      </c>
      <c r="J551" s="59">
        <f t="shared" si="99"/>
        <v>0</v>
      </c>
      <c r="K551" s="48">
        <f t="shared" si="100"/>
        <v>0</v>
      </c>
      <c r="L551" s="155">
        <f t="shared" si="101"/>
        <v>0</v>
      </c>
      <c r="M551" s="155">
        <f t="shared" si="102"/>
        <v>0</v>
      </c>
      <c r="N551" s="155">
        <f t="shared" si="103"/>
        <v>0</v>
      </c>
    </row>
    <row r="552" spans="1:14" ht="15.95" customHeight="1" x14ac:dyDescent="0.4">
      <c r="A552" s="133" t="s">
        <v>10</v>
      </c>
      <c r="B552" s="51" t="s">
        <v>126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3" t="str">
        <f t="shared" si="96"/>
        <v>ND</v>
      </c>
      <c r="F552" s="59">
        <f t="shared" si="97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3" t="str">
        <f t="shared" si="98"/>
        <v>ND</v>
      </c>
      <c r="J552" s="59">
        <f t="shared" si="99"/>
        <v>0</v>
      </c>
      <c r="K552" s="48">
        <f t="shared" si="100"/>
        <v>0</v>
      </c>
      <c r="L552" s="155">
        <f t="shared" si="101"/>
        <v>0</v>
      </c>
      <c r="M552" s="155">
        <f t="shared" si="102"/>
        <v>0</v>
      </c>
      <c r="N552" s="155">
        <f t="shared" si="103"/>
        <v>0</v>
      </c>
    </row>
    <row r="553" spans="1:14" ht="15.95" customHeight="1" x14ac:dyDescent="0.4">
      <c r="A553" s="133" t="s">
        <v>10</v>
      </c>
      <c r="B553" s="51" t="s">
        <v>79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1" t="str">
        <f t="shared" si="96"/>
        <v>ND</v>
      </c>
      <c r="F553" s="59">
        <f t="shared" si="97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1" t="str">
        <f t="shared" si="98"/>
        <v>ND</v>
      </c>
      <c r="J553" s="59">
        <f t="shared" si="99"/>
        <v>0</v>
      </c>
      <c r="K553" s="48">
        <f t="shared" si="100"/>
        <v>0</v>
      </c>
      <c r="L553" s="155">
        <f t="shared" si="101"/>
        <v>0</v>
      </c>
      <c r="M553" s="155">
        <f t="shared" si="102"/>
        <v>0</v>
      </c>
      <c r="N553" s="155">
        <f t="shared" si="103"/>
        <v>0</v>
      </c>
    </row>
    <row r="554" spans="1:14" ht="15.95" customHeight="1" x14ac:dyDescent="0.4">
      <c r="A554" s="133" t="s">
        <v>10</v>
      </c>
      <c r="B554" s="51" t="s">
        <v>127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96"/>
        <v>ND</v>
      </c>
      <c r="F554" s="59">
        <f t="shared" si="97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98"/>
        <v>ND</v>
      </c>
      <c r="J554" s="59">
        <f t="shared" si="99"/>
        <v>0</v>
      </c>
      <c r="K554" s="48">
        <f t="shared" si="100"/>
        <v>0</v>
      </c>
      <c r="L554" s="155">
        <f t="shared" si="101"/>
        <v>0</v>
      </c>
      <c r="M554" s="155">
        <f t="shared" si="102"/>
        <v>0</v>
      </c>
      <c r="N554" s="155">
        <f t="shared" si="103"/>
        <v>0</v>
      </c>
    </row>
    <row r="555" spans="1:14" ht="15.95" customHeight="1" x14ac:dyDescent="0.4">
      <c r="A555" s="133" t="s">
        <v>10</v>
      </c>
      <c r="B555" s="51" t="s">
        <v>128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1" t="str">
        <f t="shared" si="96"/>
        <v>ND</v>
      </c>
      <c r="F555" s="59">
        <f t="shared" si="97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1" t="str">
        <f t="shared" si="98"/>
        <v>ND</v>
      </c>
      <c r="J555" s="59">
        <f t="shared" si="99"/>
        <v>0</v>
      </c>
      <c r="K555" s="48">
        <f t="shared" si="100"/>
        <v>0</v>
      </c>
      <c r="L555" s="155">
        <f t="shared" si="101"/>
        <v>0</v>
      </c>
      <c r="M555" s="155">
        <f t="shared" si="102"/>
        <v>0</v>
      </c>
      <c r="N555" s="155">
        <f t="shared" si="103"/>
        <v>0</v>
      </c>
    </row>
    <row r="556" spans="1:14" ht="15.95" customHeight="1" x14ac:dyDescent="0.4">
      <c r="A556" s="133" t="s">
        <v>10</v>
      </c>
      <c r="B556" s="51" t="s">
        <v>129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3" t="str">
        <f t="shared" si="96"/>
        <v>ND</v>
      </c>
      <c r="F556" s="59">
        <f t="shared" si="97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3" t="str">
        <f t="shared" si="98"/>
        <v>ND</v>
      </c>
      <c r="J556" s="59">
        <f t="shared" si="99"/>
        <v>0</v>
      </c>
      <c r="K556" s="48">
        <f t="shared" si="100"/>
        <v>0</v>
      </c>
      <c r="L556" s="155">
        <f t="shared" si="101"/>
        <v>0</v>
      </c>
      <c r="M556" s="155">
        <f t="shared" si="102"/>
        <v>0</v>
      </c>
      <c r="N556" s="155">
        <f t="shared" si="103"/>
        <v>0</v>
      </c>
    </row>
    <row r="557" spans="1:14" ht="15.95" customHeight="1" x14ac:dyDescent="0.4">
      <c r="A557" s="133" t="s">
        <v>10</v>
      </c>
      <c r="B557" s="51" t="s">
        <v>131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1" t="str">
        <f t="shared" si="96"/>
        <v>ND</v>
      </c>
      <c r="F557" s="59">
        <f t="shared" si="97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1" t="str">
        <f t="shared" si="98"/>
        <v>ND</v>
      </c>
      <c r="J557" s="59">
        <f t="shared" si="99"/>
        <v>0</v>
      </c>
      <c r="K557" s="48">
        <f t="shared" si="100"/>
        <v>0</v>
      </c>
      <c r="L557" s="155">
        <f t="shared" si="101"/>
        <v>0</v>
      </c>
      <c r="M557" s="155">
        <f t="shared" si="102"/>
        <v>0</v>
      </c>
      <c r="N557" s="155">
        <f t="shared" si="103"/>
        <v>0</v>
      </c>
    </row>
    <row r="558" spans="1:14" ht="15.95" customHeight="1" x14ac:dyDescent="0.4">
      <c r="A558" s="133" t="s">
        <v>10</v>
      </c>
      <c r="B558" s="51" t="s">
        <v>130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3" t="str">
        <f t="shared" si="96"/>
        <v>ND</v>
      </c>
      <c r="F558" s="59">
        <f t="shared" si="97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3" t="str">
        <f t="shared" si="98"/>
        <v>ND</v>
      </c>
      <c r="J558" s="59">
        <f t="shared" si="99"/>
        <v>0</v>
      </c>
      <c r="K558" s="48">
        <f t="shared" si="100"/>
        <v>0</v>
      </c>
      <c r="L558" s="155">
        <f t="shared" si="101"/>
        <v>0</v>
      </c>
      <c r="M558" s="155">
        <f t="shared" si="102"/>
        <v>0</v>
      </c>
      <c r="N558" s="155">
        <f t="shared" si="103"/>
        <v>0</v>
      </c>
    </row>
    <row r="559" spans="1:14" ht="18.75" customHeight="1" x14ac:dyDescent="0.4">
      <c r="A559" s="8"/>
      <c r="B559" s="53" t="s">
        <v>21</v>
      </c>
      <c r="C559" s="61">
        <f>SUM(C526:C558)</f>
        <v>0</v>
      </c>
      <c r="D559" s="61">
        <f>SUM(D526:D558)</f>
        <v>0</v>
      </c>
      <c r="E559" s="61"/>
      <c r="F559" s="61">
        <f>SUM(F526:F558)</f>
        <v>0</v>
      </c>
      <c r="G559" s="61">
        <f>SUM(G526:G558)</f>
        <v>0</v>
      </c>
      <c r="H559" s="61">
        <f>SUM(H526:H558)</f>
        <v>0</v>
      </c>
      <c r="I559" s="61"/>
      <c r="J559" s="61">
        <f>SUM(J526:J558)</f>
        <v>0</v>
      </c>
      <c r="K559" s="61">
        <f t="shared" ref="K559" si="104">J559-F559</f>
        <v>0</v>
      </c>
      <c r="L559" s="154">
        <f t="shared" si="101"/>
        <v>0</v>
      </c>
      <c r="M559" s="158">
        <f>SUM(M526:M558)</f>
        <v>0</v>
      </c>
      <c r="N559" s="158">
        <f>SUM(N526:N558)</f>
        <v>0</v>
      </c>
    </row>
    <row r="560" spans="1:14" x14ac:dyDescent="0.4">
      <c r="B560" s="70" t="s">
        <v>172</v>
      </c>
    </row>
    <row r="565" spans="1:14" ht="20" x14ac:dyDescent="0.6">
      <c r="A565" s="170" t="s">
        <v>42</v>
      </c>
      <c r="B565" s="170"/>
      <c r="C565" s="170"/>
      <c r="D565" s="170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</row>
    <row r="566" spans="1:14" x14ac:dyDescent="0.4">
      <c r="A566" s="169" t="s">
        <v>59</v>
      </c>
      <c r="B566" s="169"/>
      <c r="C566" s="169"/>
      <c r="D566" s="169"/>
      <c r="E566" s="169"/>
      <c r="F566" s="169"/>
      <c r="G566" s="169"/>
      <c r="H566" s="169"/>
      <c r="I566" s="169"/>
      <c r="J566" s="169"/>
      <c r="K566" s="169"/>
      <c r="L566" s="169"/>
      <c r="M566" s="169"/>
      <c r="N566" s="169"/>
    </row>
    <row r="567" spans="1:14" x14ac:dyDescent="0.4">
      <c r="A567" s="172" t="s">
        <v>156</v>
      </c>
      <c r="B567" s="172"/>
      <c r="C567" s="172"/>
      <c r="D567" s="172"/>
      <c r="E567" s="172"/>
      <c r="F567" s="172"/>
      <c r="G567" s="172"/>
      <c r="H567" s="172"/>
      <c r="I567" s="172"/>
      <c r="J567" s="172"/>
      <c r="K567" s="172"/>
      <c r="L567" s="172"/>
      <c r="M567" s="172"/>
      <c r="N567" s="172"/>
    </row>
    <row r="568" spans="1:14" x14ac:dyDescent="0.4">
      <c r="A568" s="169" t="s">
        <v>91</v>
      </c>
      <c r="B568" s="169"/>
      <c r="C568" s="169"/>
      <c r="D568" s="169"/>
      <c r="E568" s="169"/>
      <c r="F568" s="169"/>
      <c r="G568" s="169"/>
      <c r="H568" s="169"/>
      <c r="I568" s="169"/>
      <c r="J568" s="169"/>
      <c r="K568" s="169"/>
      <c r="L568" s="169"/>
      <c r="M568" s="169"/>
      <c r="N568" s="169"/>
    </row>
    <row r="569" spans="1:14" x14ac:dyDescent="0.4">
      <c r="A569" s="1"/>
      <c r="B569" s="126" t="s">
        <v>11</v>
      </c>
      <c r="C569" s="1"/>
      <c r="D569" s="17"/>
      <c r="E569" s="1"/>
      <c r="F569" s="4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73" t="s">
        <v>33</v>
      </c>
      <c r="C570" s="173" t="s">
        <v>107</v>
      </c>
      <c r="D570" s="173"/>
      <c r="E570" s="173" t="s">
        <v>52</v>
      </c>
      <c r="F570" s="173"/>
      <c r="G570" s="173" t="s">
        <v>170</v>
      </c>
      <c r="H570" s="173"/>
      <c r="I570" s="173"/>
      <c r="J570" s="173"/>
      <c r="K570" s="173" t="s">
        <v>29</v>
      </c>
      <c r="L570" s="173"/>
      <c r="M570" s="173" t="s">
        <v>61</v>
      </c>
      <c r="N570" s="173"/>
    </row>
    <row r="571" spans="1:14" ht="30.75" customHeight="1" x14ac:dyDescent="0.4">
      <c r="A571" s="83"/>
      <c r="B571" s="173"/>
      <c r="C571" s="94" t="s">
        <v>28</v>
      </c>
      <c r="D571" s="94" t="s">
        <v>37</v>
      </c>
      <c r="E571" s="94" t="s">
        <v>51</v>
      </c>
      <c r="F571" s="94" t="s">
        <v>57</v>
      </c>
      <c r="G571" s="94" t="s">
        <v>28</v>
      </c>
      <c r="H571" s="94" t="s">
        <v>37</v>
      </c>
      <c r="I571" s="94" t="s">
        <v>51</v>
      </c>
      <c r="J571" s="94" t="s">
        <v>57</v>
      </c>
      <c r="K571" s="94" t="s">
        <v>26</v>
      </c>
      <c r="L571" s="94" t="s">
        <v>24</v>
      </c>
      <c r="M571" s="94">
        <v>2021</v>
      </c>
      <c r="N571" s="94">
        <v>2022</v>
      </c>
    </row>
    <row r="572" spans="1:14" ht="15.95" customHeight="1" x14ac:dyDescent="0.4">
      <c r="A572" s="126" t="s">
        <v>11</v>
      </c>
      <c r="B572" s="165" t="s">
        <v>84</v>
      </c>
      <c r="C572" s="48" t="str">
        <f>IFERROR(IF($J572&gt;0,VLOOKUP($A572&amp;$B572,'PNC AA'!$A:$E,4,0),""),"")</f>
        <v/>
      </c>
      <c r="D572" s="48" t="str">
        <f>IFERROR(IF($J572&gt;0,VLOOKUP($A572&amp;$B572,'PNC AA'!$A:$E,5,0),""),"")</f>
        <v/>
      </c>
      <c r="E572" s="71" t="str">
        <f t="shared" ref="E572:E604" si="105">IF(F572=0,"ND",RANK(F572,$F$572:$F$604))</f>
        <v>ND</v>
      </c>
      <c r="F572" s="59">
        <f t="shared" ref="F572" si="106">SUM(C572:D572)</f>
        <v>0</v>
      </c>
      <c r="G572" s="48">
        <f>IFERROR(VLOOKUP($A572&amp;$B572,'PNC Exon. &amp; no Exon.'!$A:$AJ,3,0),0)</f>
        <v>0</v>
      </c>
      <c r="H572" s="48">
        <f>IFERROR(VLOOKUP($A572&amp;$B572,'PNC Exon. &amp; no Exon.'!$A:$AJ,4,0),0)</f>
        <v>0</v>
      </c>
      <c r="I572" s="71" t="str">
        <f t="shared" ref="I572:I604" si="107">IF(J572=0,"ND",RANK(J572,$J$572:$J$604))</f>
        <v>ND</v>
      </c>
      <c r="J572" s="59">
        <f t="shared" ref="J572:J604" si="108">(G572+H572)</f>
        <v>0</v>
      </c>
      <c r="K572" s="48">
        <f t="shared" ref="K572:K604" si="109">J572-F572</f>
        <v>0</v>
      </c>
      <c r="L572" s="155">
        <f t="shared" ref="L572" si="110">IFERROR(K572/F572*100,0)</f>
        <v>0</v>
      </c>
      <c r="M572" s="155">
        <f t="shared" ref="M572:M604" si="111">IFERROR(F572/$F$605*100,0)</f>
        <v>0</v>
      </c>
      <c r="N572" s="155">
        <f t="shared" ref="N572:N604" si="112">IFERROR(J572/$J$605*100,0)</f>
        <v>0</v>
      </c>
    </row>
    <row r="573" spans="1:14" ht="15.95" customHeight="1" x14ac:dyDescent="0.4">
      <c r="A573" s="126" t="s">
        <v>11</v>
      </c>
      <c r="B573" s="166" t="s">
        <v>93</v>
      </c>
      <c r="C573" s="48" t="str">
        <f>IFERROR(IF($J573&gt;0,VLOOKUP($A573&amp;$B573,'PNC AA'!$A:$E,4,0),""),"")</f>
        <v/>
      </c>
      <c r="D573" s="48" t="str">
        <f>IFERROR(IF($J573&gt;0,VLOOKUP($A573&amp;$B573,'PNC AA'!$A:$E,5,0),""),"")</f>
        <v/>
      </c>
      <c r="E573" s="71" t="str">
        <f t="shared" si="105"/>
        <v>ND</v>
      </c>
      <c r="F573" s="59">
        <f t="shared" ref="F573:F604" si="113">SUM(C573:D573)</f>
        <v>0</v>
      </c>
      <c r="G573" s="48">
        <f>IFERROR(VLOOKUP($A573&amp;$B573,'PNC Exon. &amp; no Exon.'!$A:$AJ,3,0),0)</f>
        <v>0</v>
      </c>
      <c r="H573" s="48">
        <f>IFERROR(VLOOKUP($A573&amp;$B573,'PNC Exon. &amp; no Exon.'!$A:$AJ,4,0),0)</f>
        <v>0</v>
      </c>
      <c r="I573" s="71" t="str">
        <f t="shared" si="107"/>
        <v>ND</v>
      </c>
      <c r="J573" s="59">
        <f t="shared" si="108"/>
        <v>0</v>
      </c>
      <c r="K573" s="48">
        <f t="shared" si="109"/>
        <v>0</v>
      </c>
      <c r="L573" s="155">
        <f t="shared" ref="L573:L604" si="114">IFERROR(K573/F573*100,0)</f>
        <v>0</v>
      </c>
      <c r="M573" s="155">
        <f t="shared" si="111"/>
        <v>0</v>
      </c>
      <c r="N573" s="155">
        <f t="shared" si="112"/>
        <v>0</v>
      </c>
    </row>
    <row r="574" spans="1:14" ht="15.95" customHeight="1" x14ac:dyDescent="0.4">
      <c r="A574" s="126" t="s">
        <v>11</v>
      </c>
      <c r="B574" s="166" t="s">
        <v>92</v>
      </c>
      <c r="C574" s="48" t="str">
        <f>IFERROR(IF($J574&gt;0,VLOOKUP($A574&amp;$B574,'PNC AA'!$A:$E,4,0),""),"")</f>
        <v/>
      </c>
      <c r="D574" s="48" t="str">
        <f>IFERROR(IF($J574&gt;0,VLOOKUP($A574&amp;$B574,'PNC AA'!$A:$E,5,0),""),"")</f>
        <v/>
      </c>
      <c r="E574" s="73" t="str">
        <f t="shared" si="105"/>
        <v>ND</v>
      </c>
      <c r="F574" s="59">
        <f t="shared" si="113"/>
        <v>0</v>
      </c>
      <c r="G574" s="48">
        <f>IFERROR(VLOOKUP($A574&amp;$B574,'PNC Exon. &amp; no Exon.'!$A:$AJ,3,0),0)</f>
        <v>0</v>
      </c>
      <c r="H574" s="48">
        <f>IFERROR(VLOOKUP($A574&amp;$B574,'PNC Exon. &amp; no Exon.'!$A:$AJ,4,0),0)</f>
        <v>0</v>
      </c>
      <c r="I574" s="73" t="str">
        <f t="shared" si="107"/>
        <v>ND</v>
      </c>
      <c r="J574" s="59">
        <f t="shared" si="108"/>
        <v>0</v>
      </c>
      <c r="K574" s="48">
        <f t="shared" si="109"/>
        <v>0</v>
      </c>
      <c r="L574" s="155">
        <f t="shared" si="114"/>
        <v>0</v>
      </c>
      <c r="M574" s="155">
        <f t="shared" si="111"/>
        <v>0</v>
      </c>
      <c r="N574" s="155">
        <f t="shared" si="112"/>
        <v>0</v>
      </c>
    </row>
    <row r="575" spans="1:14" ht="15.95" customHeight="1" x14ac:dyDescent="0.4">
      <c r="A575" s="126" t="s">
        <v>11</v>
      </c>
      <c r="B575" s="166" t="s">
        <v>110</v>
      </c>
      <c r="C575" s="48" t="str">
        <f>IFERROR(IF($J575&gt;0,VLOOKUP($A575&amp;$B575,'PNC AA'!$A:$E,4,0),""),"")</f>
        <v/>
      </c>
      <c r="D575" s="48" t="str">
        <f>IFERROR(IF($J575&gt;0,VLOOKUP($A575&amp;$B575,'PNC AA'!$A:$E,5,0),""),"")</f>
        <v/>
      </c>
      <c r="E575" s="71" t="str">
        <f t="shared" si="105"/>
        <v>ND</v>
      </c>
      <c r="F575" s="59">
        <f t="shared" si="113"/>
        <v>0</v>
      </c>
      <c r="G575" s="48">
        <f>IFERROR(VLOOKUP($A575&amp;$B575,'PNC Exon. &amp; no Exon.'!$A:$AJ,3,0),0)</f>
        <v>0</v>
      </c>
      <c r="H575" s="48">
        <f>IFERROR(VLOOKUP($A575&amp;$B575,'PNC Exon. &amp; no Exon.'!$A:$AJ,4,0),0)</f>
        <v>0</v>
      </c>
      <c r="I575" s="71" t="str">
        <f t="shared" si="107"/>
        <v>ND</v>
      </c>
      <c r="J575" s="59">
        <f t="shared" si="108"/>
        <v>0</v>
      </c>
      <c r="K575" s="48">
        <f t="shared" si="109"/>
        <v>0</v>
      </c>
      <c r="L575" s="155">
        <f t="shared" si="114"/>
        <v>0</v>
      </c>
      <c r="M575" s="155">
        <f t="shared" si="111"/>
        <v>0</v>
      </c>
      <c r="N575" s="155">
        <f t="shared" si="112"/>
        <v>0</v>
      </c>
    </row>
    <row r="576" spans="1:14" ht="15.95" customHeight="1" x14ac:dyDescent="0.4">
      <c r="A576" s="126" t="s">
        <v>11</v>
      </c>
      <c r="B576" s="166" t="s">
        <v>111</v>
      </c>
      <c r="C576" s="48" t="str">
        <f>IFERROR(IF($J576&gt;0,VLOOKUP($A576&amp;$B576,'PNC AA'!$A:$E,4,0),""),"")</f>
        <v/>
      </c>
      <c r="D576" s="48" t="str">
        <f>IFERROR(IF($J576&gt;0,VLOOKUP($A576&amp;$B576,'PNC AA'!$A:$E,5,0),""),"")</f>
        <v/>
      </c>
      <c r="E576" s="71" t="str">
        <f t="shared" si="105"/>
        <v>ND</v>
      </c>
      <c r="F576" s="59">
        <f t="shared" si="113"/>
        <v>0</v>
      </c>
      <c r="G576" s="48">
        <f>IFERROR(VLOOKUP($A576&amp;$B576,'PNC Exon. &amp; no Exon.'!$A:$AJ,3,0),0)</f>
        <v>0</v>
      </c>
      <c r="H576" s="48">
        <f>IFERROR(VLOOKUP($A576&amp;$B576,'PNC Exon. &amp; no Exon.'!$A:$AJ,4,0),0)</f>
        <v>0</v>
      </c>
      <c r="I576" s="71" t="str">
        <f t="shared" si="107"/>
        <v>ND</v>
      </c>
      <c r="J576" s="59">
        <f t="shared" si="108"/>
        <v>0</v>
      </c>
      <c r="K576" s="48">
        <f t="shared" si="109"/>
        <v>0</v>
      </c>
      <c r="L576" s="155">
        <f t="shared" si="114"/>
        <v>0</v>
      </c>
      <c r="M576" s="155">
        <f t="shared" si="111"/>
        <v>0</v>
      </c>
      <c r="N576" s="155">
        <f t="shared" si="112"/>
        <v>0</v>
      </c>
    </row>
    <row r="577" spans="1:14" ht="15.95" customHeight="1" x14ac:dyDescent="0.4">
      <c r="A577" s="126" t="s">
        <v>11</v>
      </c>
      <c r="B577" s="166" t="s">
        <v>112</v>
      </c>
      <c r="C577" s="48" t="str">
        <f>IFERROR(IF($J577&gt;0,VLOOKUP($A577&amp;$B577,'PNC AA'!$A:$E,4,0),""),"")</f>
        <v/>
      </c>
      <c r="D577" s="48" t="str">
        <f>IFERROR(IF($J577&gt;0,VLOOKUP($A577&amp;$B577,'PNC AA'!$A:$E,5,0),""),"")</f>
        <v/>
      </c>
      <c r="E577" s="71" t="str">
        <f t="shared" si="105"/>
        <v>ND</v>
      </c>
      <c r="F577" s="59">
        <f t="shared" si="113"/>
        <v>0</v>
      </c>
      <c r="G577" s="48">
        <f>IFERROR(VLOOKUP($A577&amp;$B577,'PNC Exon. &amp; no Exon.'!$A:$AJ,3,0),0)</f>
        <v>0</v>
      </c>
      <c r="H577" s="48">
        <f>IFERROR(VLOOKUP($A577&amp;$B577,'PNC Exon. &amp; no Exon.'!$A:$AJ,4,0),0)</f>
        <v>0</v>
      </c>
      <c r="I577" s="71" t="str">
        <f t="shared" si="107"/>
        <v>ND</v>
      </c>
      <c r="J577" s="59">
        <f t="shared" si="108"/>
        <v>0</v>
      </c>
      <c r="K577" s="48">
        <f t="shared" si="109"/>
        <v>0</v>
      </c>
      <c r="L577" s="155">
        <f t="shared" si="114"/>
        <v>0</v>
      </c>
      <c r="M577" s="155">
        <f t="shared" si="111"/>
        <v>0</v>
      </c>
      <c r="N577" s="155">
        <f t="shared" si="112"/>
        <v>0</v>
      </c>
    </row>
    <row r="578" spans="1:14" ht="15.95" customHeight="1" x14ac:dyDescent="0.4">
      <c r="A578" s="126" t="s">
        <v>11</v>
      </c>
      <c r="B578" s="166" t="s">
        <v>113</v>
      </c>
      <c r="C578" s="48" t="str">
        <f>IFERROR(IF($J578&gt;0,VLOOKUP($A578&amp;$B578,'PNC AA'!$A:$E,4,0),""),"")</f>
        <v/>
      </c>
      <c r="D578" s="48" t="str">
        <f>IFERROR(IF($J578&gt;0,VLOOKUP($A578&amp;$B578,'PNC AA'!$A:$E,5,0),""),"")</f>
        <v/>
      </c>
      <c r="E578" s="73" t="str">
        <f t="shared" si="105"/>
        <v>ND</v>
      </c>
      <c r="F578" s="59">
        <f t="shared" si="113"/>
        <v>0</v>
      </c>
      <c r="G578" s="48">
        <f>IFERROR(VLOOKUP($A578&amp;$B578,'PNC Exon. &amp; no Exon.'!$A:$AJ,3,0),0)</f>
        <v>0</v>
      </c>
      <c r="H578" s="48">
        <f>IFERROR(VLOOKUP($A578&amp;$B578,'PNC Exon. &amp; no Exon.'!$A:$AJ,4,0),0)</f>
        <v>0</v>
      </c>
      <c r="I578" s="73" t="str">
        <f t="shared" si="107"/>
        <v>ND</v>
      </c>
      <c r="J578" s="59">
        <f t="shared" si="108"/>
        <v>0</v>
      </c>
      <c r="K578" s="48">
        <f t="shared" si="109"/>
        <v>0</v>
      </c>
      <c r="L578" s="155">
        <f t="shared" si="114"/>
        <v>0</v>
      </c>
      <c r="M578" s="155">
        <f t="shared" si="111"/>
        <v>0</v>
      </c>
      <c r="N578" s="155">
        <f t="shared" si="112"/>
        <v>0</v>
      </c>
    </row>
    <row r="579" spans="1:14" ht="15.95" customHeight="1" x14ac:dyDescent="0.4">
      <c r="A579" s="126" t="s">
        <v>11</v>
      </c>
      <c r="B579" s="166" t="s">
        <v>77</v>
      </c>
      <c r="C579" s="48" t="str">
        <f>IFERROR(IF($J579&gt;0,VLOOKUP($A579&amp;$B579,'PNC AA'!$A:$E,4,0),""),"")</f>
        <v/>
      </c>
      <c r="D579" s="48" t="str">
        <f>IFERROR(IF($J579&gt;0,VLOOKUP($A579&amp;$B579,'PNC AA'!$A:$E,5,0),""),"")</f>
        <v/>
      </c>
      <c r="E579" s="71" t="str">
        <f t="shared" si="105"/>
        <v>ND</v>
      </c>
      <c r="F579" s="59">
        <f t="shared" si="113"/>
        <v>0</v>
      </c>
      <c r="G579" s="48">
        <f>IFERROR(VLOOKUP($A579&amp;$B579,'PNC Exon. &amp; no Exon.'!$A:$AJ,3,0),0)</f>
        <v>0</v>
      </c>
      <c r="H579" s="48">
        <f>IFERROR(VLOOKUP($A579&amp;$B579,'PNC Exon. &amp; no Exon.'!$A:$AJ,4,0),0)</f>
        <v>0</v>
      </c>
      <c r="I579" s="71" t="str">
        <f t="shared" si="107"/>
        <v>ND</v>
      </c>
      <c r="J579" s="59">
        <f t="shared" si="108"/>
        <v>0</v>
      </c>
      <c r="K579" s="48">
        <f t="shared" si="109"/>
        <v>0</v>
      </c>
      <c r="L579" s="155">
        <f t="shared" si="114"/>
        <v>0</v>
      </c>
      <c r="M579" s="155">
        <f t="shared" si="111"/>
        <v>0</v>
      </c>
      <c r="N579" s="155">
        <f t="shared" si="112"/>
        <v>0</v>
      </c>
    </row>
    <row r="580" spans="1:14" ht="15.95" customHeight="1" x14ac:dyDescent="0.4">
      <c r="A580" s="126" t="s">
        <v>11</v>
      </c>
      <c r="B580" s="166" t="s">
        <v>94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1" t="str">
        <f t="shared" si="105"/>
        <v>ND</v>
      </c>
      <c r="F580" s="59">
        <f t="shared" si="113"/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1" t="str">
        <f t="shared" si="107"/>
        <v>ND</v>
      </c>
      <c r="J580" s="59">
        <f t="shared" si="108"/>
        <v>0</v>
      </c>
      <c r="K580" s="48">
        <f t="shared" si="109"/>
        <v>0</v>
      </c>
      <c r="L580" s="155">
        <f t="shared" si="114"/>
        <v>0</v>
      </c>
      <c r="M580" s="155">
        <f t="shared" si="111"/>
        <v>0</v>
      </c>
      <c r="N580" s="155">
        <f t="shared" si="112"/>
        <v>0</v>
      </c>
    </row>
    <row r="581" spans="1:14" ht="15.95" customHeight="1" x14ac:dyDescent="0.4">
      <c r="A581" s="126" t="s">
        <v>11</v>
      </c>
      <c r="B581" s="166" t="s">
        <v>114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1" t="str">
        <f t="shared" si="105"/>
        <v>ND</v>
      </c>
      <c r="F581" s="59">
        <f t="shared" si="11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1" t="str">
        <f t="shared" si="107"/>
        <v>ND</v>
      </c>
      <c r="J581" s="59">
        <f t="shared" si="108"/>
        <v>0</v>
      </c>
      <c r="K581" s="48">
        <f t="shared" si="109"/>
        <v>0</v>
      </c>
      <c r="L581" s="155">
        <f t="shared" si="114"/>
        <v>0</v>
      </c>
      <c r="M581" s="155">
        <f t="shared" si="111"/>
        <v>0</v>
      </c>
      <c r="N581" s="155">
        <f t="shared" si="112"/>
        <v>0</v>
      </c>
    </row>
    <row r="582" spans="1:14" ht="15.95" customHeight="1" x14ac:dyDescent="0.4">
      <c r="A582" s="126" t="s">
        <v>11</v>
      </c>
      <c r="B582" s="51" t="s">
        <v>85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1" t="str">
        <f t="shared" si="105"/>
        <v>ND</v>
      </c>
      <c r="F582" s="59">
        <f t="shared" si="11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1" t="str">
        <f t="shared" si="107"/>
        <v>ND</v>
      </c>
      <c r="J582" s="59">
        <f t="shared" si="108"/>
        <v>0</v>
      </c>
      <c r="K582" s="48">
        <f t="shared" si="109"/>
        <v>0</v>
      </c>
      <c r="L582" s="155">
        <f t="shared" si="114"/>
        <v>0</v>
      </c>
      <c r="M582" s="155">
        <f t="shared" si="111"/>
        <v>0</v>
      </c>
      <c r="N582" s="155">
        <f t="shared" si="112"/>
        <v>0</v>
      </c>
    </row>
    <row r="583" spans="1:14" ht="15.95" customHeight="1" x14ac:dyDescent="0.4">
      <c r="A583" s="126" t="s">
        <v>11</v>
      </c>
      <c r="B583" s="51" t="s">
        <v>115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05"/>
        <v>ND</v>
      </c>
      <c r="F583" s="59">
        <f t="shared" si="11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07"/>
        <v>ND</v>
      </c>
      <c r="J583" s="59">
        <f t="shared" si="108"/>
        <v>0</v>
      </c>
      <c r="K583" s="48">
        <f t="shared" si="109"/>
        <v>0</v>
      </c>
      <c r="L583" s="155">
        <f t="shared" si="114"/>
        <v>0</v>
      </c>
      <c r="M583" s="155">
        <f t="shared" si="111"/>
        <v>0</v>
      </c>
      <c r="N583" s="155">
        <f t="shared" si="112"/>
        <v>0</v>
      </c>
    </row>
    <row r="584" spans="1:14" ht="15.95" customHeight="1" x14ac:dyDescent="0.4">
      <c r="A584" s="126" t="s">
        <v>11</v>
      </c>
      <c r="B584" s="51" t="s">
        <v>116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05"/>
        <v>ND</v>
      </c>
      <c r="F584" s="59">
        <f t="shared" si="11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07"/>
        <v>ND</v>
      </c>
      <c r="J584" s="59">
        <f t="shared" si="108"/>
        <v>0</v>
      </c>
      <c r="K584" s="48">
        <f t="shared" si="109"/>
        <v>0</v>
      </c>
      <c r="L584" s="155">
        <f t="shared" si="114"/>
        <v>0</v>
      </c>
      <c r="M584" s="155">
        <f t="shared" si="111"/>
        <v>0</v>
      </c>
      <c r="N584" s="155">
        <f t="shared" si="112"/>
        <v>0</v>
      </c>
    </row>
    <row r="585" spans="1:14" ht="15.95" customHeight="1" x14ac:dyDescent="0.4">
      <c r="A585" s="126" t="s">
        <v>11</v>
      </c>
      <c r="B585" s="51" t="s">
        <v>78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05"/>
        <v>ND</v>
      </c>
      <c r="F585" s="59">
        <f t="shared" si="11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07"/>
        <v>ND</v>
      </c>
      <c r="J585" s="59">
        <f t="shared" si="108"/>
        <v>0</v>
      </c>
      <c r="K585" s="48">
        <f t="shared" si="109"/>
        <v>0</v>
      </c>
      <c r="L585" s="155">
        <f t="shared" si="114"/>
        <v>0</v>
      </c>
      <c r="M585" s="155">
        <f t="shared" si="111"/>
        <v>0</v>
      </c>
      <c r="N585" s="155">
        <f t="shared" si="112"/>
        <v>0</v>
      </c>
    </row>
    <row r="586" spans="1:14" ht="15.95" customHeight="1" x14ac:dyDescent="0.4">
      <c r="A586" s="126" t="s">
        <v>11</v>
      </c>
      <c r="B586" s="51" t="s">
        <v>120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05"/>
        <v>ND</v>
      </c>
      <c r="F586" s="59">
        <f t="shared" si="11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07"/>
        <v>ND</v>
      </c>
      <c r="J586" s="59">
        <f t="shared" si="108"/>
        <v>0</v>
      </c>
      <c r="K586" s="48">
        <f t="shared" si="109"/>
        <v>0</v>
      </c>
      <c r="L586" s="155">
        <f t="shared" si="114"/>
        <v>0</v>
      </c>
      <c r="M586" s="155">
        <f t="shared" si="111"/>
        <v>0</v>
      </c>
      <c r="N586" s="155">
        <f t="shared" si="112"/>
        <v>0</v>
      </c>
    </row>
    <row r="587" spans="1:14" ht="15.95" customHeight="1" x14ac:dyDescent="0.4">
      <c r="A587" s="126" t="s">
        <v>11</v>
      </c>
      <c r="B587" s="51" t="s">
        <v>117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1" t="str">
        <f t="shared" si="105"/>
        <v>ND</v>
      </c>
      <c r="F587" s="59">
        <f t="shared" si="11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1" t="str">
        <f t="shared" si="107"/>
        <v>ND</v>
      </c>
      <c r="J587" s="59">
        <f t="shared" si="108"/>
        <v>0</v>
      </c>
      <c r="K587" s="48">
        <f t="shared" si="109"/>
        <v>0</v>
      </c>
      <c r="L587" s="155">
        <f t="shared" si="114"/>
        <v>0</v>
      </c>
      <c r="M587" s="155">
        <f t="shared" si="111"/>
        <v>0</v>
      </c>
      <c r="N587" s="155">
        <f t="shared" si="112"/>
        <v>0</v>
      </c>
    </row>
    <row r="588" spans="1:14" ht="15.95" customHeight="1" x14ac:dyDescent="0.4">
      <c r="A588" s="126" t="s">
        <v>11</v>
      </c>
      <c r="B588" s="50" t="s">
        <v>119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1" t="str">
        <f t="shared" si="105"/>
        <v>ND</v>
      </c>
      <c r="F588" s="59">
        <f t="shared" si="11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1" t="str">
        <f t="shared" si="107"/>
        <v>ND</v>
      </c>
      <c r="J588" s="59">
        <f t="shared" si="108"/>
        <v>0</v>
      </c>
      <c r="K588" s="48">
        <f t="shared" si="109"/>
        <v>0</v>
      </c>
      <c r="L588" s="155">
        <f t="shared" si="114"/>
        <v>0</v>
      </c>
      <c r="M588" s="155">
        <f t="shared" si="111"/>
        <v>0</v>
      </c>
      <c r="N588" s="155">
        <f t="shared" si="112"/>
        <v>0</v>
      </c>
    </row>
    <row r="589" spans="1:14" ht="15.95" customHeight="1" x14ac:dyDescent="0.4">
      <c r="A589" s="126" t="s">
        <v>11</v>
      </c>
      <c r="B589" s="51" t="s">
        <v>118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3" t="str">
        <f t="shared" si="105"/>
        <v>ND</v>
      </c>
      <c r="F589" s="59">
        <f t="shared" si="11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3" t="str">
        <f t="shared" si="107"/>
        <v>ND</v>
      </c>
      <c r="J589" s="59">
        <f t="shared" si="108"/>
        <v>0</v>
      </c>
      <c r="K589" s="48">
        <f t="shared" si="109"/>
        <v>0</v>
      </c>
      <c r="L589" s="155">
        <f t="shared" si="114"/>
        <v>0</v>
      </c>
      <c r="M589" s="155">
        <f t="shared" si="111"/>
        <v>0</v>
      </c>
      <c r="N589" s="155">
        <f t="shared" si="112"/>
        <v>0</v>
      </c>
    </row>
    <row r="590" spans="1:14" ht="15.95" customHeight="1" x14ac:dyDescent="0.4">
      <c r="A590" s="126" t="s">
        <v>11</v>
      </c>
      <c r="B590" s="51" t="s">
        <v>80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3" t="str">
        <f t="shared" si="105"/>
        <v>ND</v>
      </c>
      <c r="F590" s="59">
        <f t="shared" si="11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3" t="str">
        <f t="shared" si="107"/>
        <v>ND</v>
      </c>
      <c r="J590" s="59">
        <f t="shared" si="108"/>
        <v>0</v>
      </c>
      <c r="K590" s="48">
        <f t="shared" si="109"/>
        <v>0</v>
      </c>
      <c r="L590" s="155">
        <f t="shared" si="114"/>
        <v>0</v>
      </c>
      <c r="M590" s="155">
        <f t="shared" si="111"/>
        <v>0</v>
      </c>
      <c r="N590" s="155">
        <f t="shared" si="112"/>
        <v>0</v>
      </c>
    </row>
    <row r="591" spans="1:14" ht="15.95" customHeight="1" x14ac:dyDescent="0.4">
      <c r="A591" s="126" t="s">
        <v>11</v>
      </c>
      <c r="B591" s="51" t="s">
        <v>87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1" t="str">
        <f t="shared" si="105"/>
        <v>ND</v>
      </c>
      <c r="F591" s="59">
        <f t="shared" si="11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1" t="str">
        <f t="shared" si="107"/>
        <v>ND</v>
      </c>
      <c r="J591" s="59">
        <f t="shared" si="108"/>
        <v>0</v>
      </c>
      <c r="K591" s="48">
        <f t="shared" si="109"/>
        <v>0</v>
      </c>
      <c r="L591" s="155">
        <f t="shared" si="114"/>
        <v>0</v>
      </c>
      <c r="M591" s="155">
        <f t="shared" si="111"/>
        <v>0</v>
      </c>
      <c r="N591" s="155">
        <f t="shared" si="112"/>
        <v>0</v>
      </c>
    </row>
    <row r="592" spans="1:14" ht="15.95" customHeight="1" x14ac:dyDescent="0.4">
      <c r="A592" s="126" t="s">
        <v>11</v>
      </c>
      <c r="B592" s="50" t="s">
        <v>123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3" t="str">
        <f t="shared" si="105"/>
        <v>ND</v>
      </c>
      <c r="F592" s="59">
        <f t="shared" si="11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3" t="str">
        <f t="shared" si="107"/>
        <v>ND</v>
      </c>
      <c r="J592" s="59">
        <f t="shared" si="108"/>
        <v>0</v>
      </c>
      <c r="K592" s="48">
        <f t="shared" si="109"/>
        <v>0</v>
      </c>
      <c r="L592" s="155">
        <f t="shared" si="114"/>
        <v>0</v>
      </c>
      <c r="M592" s="155">
        <f t="shared" si="111"/>
        <v>0</v>
      </c>
      <c r="N592" s="155">
        <f t="shared" si="112"/>
        <v>0</v>
      </c>
    </row>
    <row r="593" spans="1:14" ht="15.95" customHeight="1" x14ac:dyDescent="0.4">
      <c r="A593" s="126" t="s">
        <v>11</v>
      </c>
      <c r="B593" s="51" t="s">
        <v>122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05"/>
        <v>ND</v>
      </c>
      <c r="F593" s="59">
        <f t="shared" si="11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07"/>
        <v>ND</v>
      </c>
      <c r="J593" s="59">
        <f t="shared" si="108"/>
        <v>0</v>
      </c>
      <c r="K593" s="48">
        <f t="shared" si="109"/>
        <v>0</v>
      </c>
      <c r="L593" s="155">
        <f t="shared" si="114"/>
        <v>0</v>
      </c>
      <c r="M593" s="155">
        <f t="shared" si="111"/>
        <v>0</v>
      </c>
      <c r="N593" s="155">
        <f t="shared" si="112"/>
        <v>0</v>
      </c>
    </row>
    <row r="594" spans="1:14" ht="15.95" customHeight="1" x14ac:dyDescent="0.4">
      <c r="A594" s="126" t="s">
        <v>11</v>
      </c>
      <c r="B594" s="51" t="s">
        <v>121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3" t="str">
        <f t="shared" si="105"/>
        <v>ND</v>
      </c>
      <c r="F594" s="59">
        <f t="shared" si="11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3" t="str">
        <f t="shared" si="107"/>
        <v>ND</v>
      </c>
      <c r="J594" s="59">
        <f t="shared" si="108"/>
        <v>0</v>
      </c>
      <c r="K594" s="48">
        <f t="shared" si="109"/>
        <v>0</v>
      </c>
      <c r="L594" s="155">
        <f t="shared" si="114"/>
        <v>0</v>
      </c>
      <c r="M594" s="155">
        <f t="shared" si="111"/>
        <v>0</v>
      </c>
      <c r="N594" s="155">
        <f t="shared" si="112"/>
        <v>0</v>
      </c>
    </row>
    <row r="595" spans="1:14" ht="15.95" customHeight="1" x14ac:dyDescent="0.4">
      <c r="A595" s="126" t="s">
        <v>11</v>
      </c>
      <c r="B595" s="51" t="s">
        <v>124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05"/>
        <v>ND</v>
      </c>
      <c r="F595" s="59">
        <f t="shared" si="11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07"/>
        <v>ND</v>
      </c>
      <c r="J595" s="59">
        <f t="shared" si="108"/>
        <v>0</v>
      </c>
      <c r="K595" s="48">
        <f t="shared" si="109"/>
        <v>0</v>
      </c>
      <c r="L595" s="155">
        <f t="shared" si="114"/>
        <v>0</v>
      </c>
      <c r="M595" s="155">
        <f t="shared" si="111"/>
        <v>0</v>
      </c>
      <c r="N595" s="155">
        <f t="shared" si="112"/>
        <v>0</v>
      </c>
    </row>
    <row r="596" spans="1:14" ht="15.95" customHeight="1" x14ac:dyDescent="0.4">
      <c r="A596" s="126" t="s">
        <v>11</v>
      </c>
      <c r="B596" s="51" t="s">
        <v>126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1" t="str">
        <f t="shared" si="105"/>
        <v>ND</v>
      </c>
      <c r="F596" s="59">
        <f t="shared" si="11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1" t="str">
        <f t="shared" si="107"/>
        <v>ND</v>
      </c>
      <c r="J596" s="59">
        <f t="shared" si="108"/>
        <v>0</v>
      </c>
      <c r="K596" s="48">
        <f t="shared" si="109"/>
        <v>0</v>
      </c>
      <c r="L596" s="155">
        <f t="shared" si="114"/>
        <v>0</v>
      </c>
      <c r="M596" s="155">
        <f t="shared" si="111"/>
        <v>0</v>
      </c>
      <c r="N596" s="155">
        <f t="shared" si="112"/>
        <v>0</v>
      </c>
    </row>
    <row r="597" spans="1:14" ht="15.95" customHeight="1" x14ac:dyDescent="0.4">
      <c r="A597" s="126" t="s">
        <v>11</v>
      </c>
      <c r="B597" s="51" t="s">
        <v>125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05"/>
        <v>ND</v>
      </c>
      <c r="F597" s="59">
        <f t="shared" si="11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07"/>
        <v>ND</v>
      </c>
      <c r="J597" s="59">
        <f t="shared" si="108"/>
        <v>0</v>
      </c>
      <c r="K597" s="48">
        <f t="shared" si="109"/>
        <v>0</v>
      </c>
      <c r="L597" s="155">
        <f t="shared" si="114"/>
        <v>0</v>
      </c>
      <c r="M597" s="155">
        <f t="shared" si="111"/>
        <v>0</v>
      </c>
      <c r="N597" s="155">
        <f t="shared" si="112"/>
        <v>0</v>
      </c>
    </row>
    <row r="598" spans="1:14" ht="15.95" customHeight="1" x14ac:dyDescent="0.4">
      <c r="A598" s="126" t="s">
        <v>11</v>
      </c>
      <c r="B598" s="51" t="s">
        <v>109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05"/>
        <v>ND</v>
      </c>
      <c r="F598" s="59">
        <f t="shared" si="11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07"/>
        <v>ND</v>
      </c>
      <c r="J598" s="59">
        <f t="shared" si="108"/>
        <v>0</v>
      </c>
      <c r="K598" s="48">
        <f t="shared" si="109"/>
        <v>0</v>
      </c>
      <c r="L598" s="155">
        <f t="shared" si="114"/>
        <v>0</v>
      </c>
      <c r="M598" s="155">
        <f t="shared" si="111"/>
        <v>0</v>
      </c>
      <c r="N598" s="155">
        <f t="shared" si="112"/>
        <v>0</v>
      </c>
    </row>
    <row r="599" spans="1:14" ht="15.95" customHeight="1" x14ac:dyDescent="0.4">
      <c r="A599" s="126" t="s">
        <v>11</v>
      </c>
      <c r="B599" s="51" t="s">
        <v>127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3" t="str">
        <f t="shared" si="105"/>
        <v>ND</v>
      </c>
      <c r="F599" s="59">
        <f t="shared" si="11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3" t="str">
        <f t="shared" si="107"/>
        <v>ND</v>
      </c>
      <c r="J599" s="59">
        <f t="shared" si="108"/>
        <v>0</v>
      </c>
      <c r="K599" s="48">
        <f t="shared" si="109"/>
        <v>0</v>
      </c>
      <c r="L599" s="155">
        <f t="shared" si="114"/>
        <v>0</v>
      </c>
      <c r="M599" s="155">
        <f t="shared" si="111"/>
        <v>0</v>
      </c>
      <c r="N599" s="155">
        <f t="shared" si="112"/>
        <v>0</v>
      </c>
    </row>
    <row r="600" spans="1:14" ht="15.95" customHeight="1" x14ac:dyDescent="0.4">
      <c r="A600" s="126" t="s">
        <v>11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05"/>
        <v>ND</v>
      </c>
      <c r="F600" s="59">
        <f t="shared" si="11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07"/>
        <v>ND</v>
      </c>
      <c r="J600" s="59">
        <f t="shared" si="108"/>
        <v>0</v>
      </c>
      <c r="K600" s="48">
        <f t="shared" si="109"/>
        <v>0</v>
      </c>
      <c r="L600" s="155">
        <f t="shared" si="114"/>
        <v>0</v>
      </c>
      <c r="M600" s="155">
        <f t="shared" si="111"/>
        <v>0</v>
      </c>
      <c r="N600" s="155">
        <f t="shared" si="112"/>
        <v>0</v>
      </c>
    </row>
    <row r="601" spans="1:14" ht="15.95" customHeight="1" x14ac:dyDescent="0.4">
      <c r="A601" s="126" t="s">
        <v>11</v>
      </c>
      <c r="B601" s="51" t="s">
        <v>128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1" t="str">
        <f t="shared" si="105"/>
        <v>ND</v>
      </c>
      <c r="F601" s="59">
        <f t="shared" si="11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1" t="str">
        <f t="shared" si="107"/>
        <v>ND</v>
      </c>
      <c r="J601" s="59">
        <f t="shared" si="108"/>
        <v>0</v>
      </c>
      <c r="K601" s="48">
        <f t="shared" si="109"/>
        <v>0</v>
      </c>
      <c r="L601" s="155">
        <f t="shared" si="114"/>
        <v>0</v>
      </c>
      <c r="M601" s="155">
        <f t="shared" si="111"/>
        <v>0</v>
      </c>
      <c r="N601" s="155">
        <f t="shared" si="112"/>
        <v>0</v>
      </c>
    </row>
    <row r="602" spans="1:14" ht="15.95" customHeight="1" x14ac:dyDescent="0.4">
      <c r="A602" s="126" t="s">
        <v>11</v>
      </c>
      <c r="B602" s="51" t="s">
        <v>130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05"/>
        <v>ND</v>
      </c>
      <c r="F602" s="59">
        <f t="shared" si="11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07"/>
        <v>ND</v>
      </c>
      <c r="J602" s="59">
        <f t="shared" si="108"/>
        <v>0</v>
      </c>
      <c r="K602" s="48">
        <f t="shared" si="109"/>
        <v>0</v>
      </c>
      <c r="L602" s="155">
        <f t="shared" si="114"/>
        <v>0</v>
      </c>
      <c r="M602" s="155">
        <f t="shared" si="111"/>
        <v>0</v>
      </c>
      <c r="N602" s="155">
        <f t="shared" si="112"/>
        <v>0</v>
      </c>
    </row>
    <row r="603" spans="1:14" ht="15.95" customHeight="1" x14ac:dyDescent="0.4">
      <c r="A603" s="126" t="s">
        <v>11</v>
      </c>
      <c r="B603" s="51" t="s">
        <v>129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1" t="str">
        <f t="shared" si="105"/>
        <v>ND</v>
      </c>
      <c r="F603" s="59">
        <f t="shared" si="11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1" t="str">
        <f t="shared" si="107"/>
        <v>ND</v>
      </c>
      <c r="J603" s="59">
        <f t="shared" si="108"/>
        <v>0</v>
      </c>
      <c r="K603" s="48">
        <f t="shared" si="109"/>
        <v>0</v>
      </c>
      <c r="L603" s="155">
        <f t="shared" si="114"/>
        <v>0</v>
      </c>
      <c r="M603" s="155">
        <f t="shared" si="111"/>
        <v>0</v>
      </c>
      <c r="N603" s="155">
        <f t="shared" si="112"/>
        <v>0</v>
      </c>
    </row>
    <row r="604" spans="1:14" ht="15.95" customHeight="1" x14ac:dyDescent="0.4">
      <c r="A604" s="126" t="s">
        <v>11</v>
      </c>
      <c r="B604" s="51" t="s">
        <v>131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05"/>
        <v>ND</v>
      </c>
      <c r="F604" s="59">
        <f t="shared" si="11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07"/>
        <v>ND</v>
      </c>
      <c r="J604" s="59">
        <f t="shared" si="108"/>
        <v>0</v>
      </c>
      <c r="K604" s="48">
        <f t="shared" si="109"/>
        <v>0</v>
      </c>
      <c r="L604" s="155">
        <f t="shared" si="114"/>
        <v>0</v>
      </c>
      <c r="M604" s="155">
        <f t="shared" si="111"/>
        <v>0</v>
      </c>
      <c r="N604" s="155">
        <f t="shared" si="112"/>
        <v>0</v>
      </c>
    </row>
    <row r="605" spans="1:14" ht="20.25" customHeight="1" x14ac:dyDescent="0.4">
      <c r="A605" s="8"/>
      <c r="B605" s="53" t="s">
        <v>21</v>
      </c>
      <c r="C605" s="61">
        <f>SUM(C572:C604)</f>
        <v>0</v>
      </c>
      <c r="D605" s="61">
        <f>SUM(D572:D604)</f>
        <v>0</v>
      </c>
      <c r="E605" s="61"/>
      <c r="F605" s="61">
        <f>SUM(F572:F604)</f>
        <v>0</v>
      </c>
      <c r="G605" s="61">
        <f>SUM(G572:G604)</f>
        <v>0</v>
      </c>
      <c r="H605" s="61">
        <f>SUM(H572:H604)</f>
        <v>0</v>
      </c>
      <c r="I605" s="61"/>
      <c r="J605" s="61">
        <f>SUM(J572:J604)</f>
        <v>0</v>
      </c>
      <c r="K605" s="61">
        <f>SUM(K572:K604)</f>
        <v>0</v>
      </c>
      <c r="L605" s="154">
        <f>IFERROR(K605/F605*100,0)</f>
        <v>0</v>
      </c>
      <c r="M605" s="158">
        <f>SUM(M572:M604)</f>
        <v>0</v>
      </c>
      <c r="N605" s="158">
        <f>SUM(N572:N604)</f>
        <v>0</v>
      </c>
    </row>
    <row r="606" spans="1:14" x14ac:dyDescent="0.4">
      <c r="B606" s="70" t="s">
        <v>172</v>
      </c>
    </row>
  </sheetData>
  <sortState xmlns:xlrd2="http://schemas.microsoft.com/office/spreadsheetml/2017/richdata2" ref="B9:N44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48" customWidth="1"/>
    <col min="6" max="6" width="17.703125" style="148" customWidth="1"/>
    <col min="7" max="7" width="16.5859375" bestFit="1" customWidth="1"/>
  </cols>
  <sheetData>
    <row r="1" spans="2:7" ht="20" x14ac:dyDescent="0.6">
      <c r="B1" s="170" t="s">
        <v>42</v>
      </c>
      <c r="C1" s="170"/>
      <c r="D1" s="170"/>
      <c r="E1" s="170"/>
      <c r="F1" s="170"/>
    </row>
    <row r="2" spans="2:7" x14ac:dyDescent="0.4">
      <c r="B2" s="169" t="s">
        <v>86</v>
      </c>
      <c r="C2" s="169"/>
      <c r="D2" s="169"/>
      <c r="E2" s="169"/>
      <c r="F2" s="169"/>
    </row>
    <row r="3" spans="2:7" x14ac:dyDescent="0.4">
      <c r="B3" s="172" t="str">
        <f>"Enero"&amp;'P.N.C. x Comp. x Ramos'!A1&amp;", 2022"</f>
        <v>Enero - Mayo, 2022</v>
      </c>
      <c r="C3" s="172"/>
      <c r="D3" s="172"/>
      <c r="E3" s="172"/>
      <c r="F3" s="172"/>
    </row>
    <row r="4" spans="2:7" x14ac:dyDescent="0.4">
      <c r="B4" s="169" t="s">
        <v>91</v>
      </c>
      <c r="C4" s="169"/>
      <c r="D4" s="169"/>
      <c r="E4" s="169"/>
      <c r="F4" s="169"/>
    </row>
    <row r="6" spans="2:7" ht="19.5" customHeight="1" x14ac:dyDescent="0.4">
      <c r="B6" s="64" t="s">
        <v>32</v>
      </c>
      <c r="C6" s="64" t="s">
        <v>33</v>
      </c>
      <c r="D6" s="64" t="s">
        <v>50</v>
      </c>
      <c r="E6" s="145" t="s">
        <v>100</v>
      </c>
      <c r="F6" s="145" t="s">
        <v>60</v>
      </c>
    </row>
    <row r="7" spans="2:7" ht="15" customHeight="1" x14ac:dyDescent="0.4">
      <c r="B7" s="47">
        <f t="shared" ref="B7:B39" si="0">RANK(D7,$D$7:$D$39,0)</f>
        <v>1</v>
      </c>
      <c r="C7" s="87" t="s">
        <v>84</v>
      </c>
      <c r="D7" s="49">
        <f t="shared" ref="D7:D39" si="1">SUMIF($C$70:$C$935,C7,$D$70:$D$935)</f>
        <v>8917945821.3600006</v>
      </c>
      <c r="E7" s="146">
        <f t="shared" ref="E7:E39" si="2">IFERROR(D7/$D$40*100,0)</f>
        <v>22.765423812142032</v>
      </c>
      <c r="F7" s="146">
        <f>(E7)</f>
        <v>22.765423812142032</v>
      </c>
      <c r="G7" s="19"/>
    </row>
    <row r="8" spans="2:7" ht="15" customHeight="1" x14ac:dyDescent="0.4">
      <c r="B8" s="47">
        <f t="shared" si="0"/>
        <v>2</v>
      </c>
      <c r="C8" s="51" t="s">
        <v>92</v>
      </c>
      <c r="D8" s="49">
        <f t="shared" si="1"/>
        <v>6296276706.8099995</v>
      </c>
      <c r="E8" s="146">
        <f t="shared" si="2"/>
        <v>16.072917523868561</v>
      </c>
      <c r="F8" s="146">
        <f t="shared" ref="F8:F39" si="3">(F7+E8)</f>
        <v>38.838341336010593</v>
      </c>
      <c r="G8" s="19"/>
    </row>
    <row r="9" spans="2:7" ht="15" customHeight="1" x14ac:dyDescent="0.4">
      <c r="B9" s="47">
        <f t="shared" si="0"/>
        <v>3</v>
      </c>
      <c r="C9" s="51" t="s">
        <v>93</v>
      </c>
      <c r="D9" s="49">
        <f t="shared" si="1"/>
        <v>5595821721.6599998</v>
      </c>
      <c r="E9" s="146">
        <f t="shared" si="2"/>
        <v>14.284820251504154</v>
      </c>
      <c r="F9" s="146">
        <f t="shared" si="3"/>
        <v>53.123161587514744</v>
      </c>
      <c r="G9" s="19"/>
    </row>
    <row r="10" spans="2:7" ht="15" customHeight="1" x14ac:dyDescent="0.4">
      <c r="B10" s="47">
        <f t="shared" si="0"/>
        <v>4</v>
      </c>
      <c r="C10" s="51" t="s">
        <v>110</v>
      </c>
      <c r="D10" s="49">
        <f t="shared" si="1"/>
        <v>4316307014.9099998</v>
      </c>
      <c r="E10" s="146">
        <f t="shared" si="2"/>
        <v>11.018519339105225</v>
      </c>
      <c r="F10" s="146">
        <f t="shared" si="3"/>
        <v>64.141680926619969</v>
      </c>
      <c r="G10" s="19"/>
    </row>
    <row r="11" spans="2:7" ht="15" customHeight="1" x14ac:dyDescent="0.4">
      <c r="B11" s="47">
        <f t="shared" si="0"/>
        <v>6</v>
      </c>
      <c r="C11" s="51" t="s">
        <v>112</v>
      </c>
      <c r="D11" s="49">
        <f t="shared" si="1"/>
        <v>2952495978.1700001</v>
      </c>
      <c r="E11" s="146">
        <f t="shared" si="2"/>
        <v>7.5370296695113286</v>
      </c>
      <c r="F11" s="146">
        <f t="shared" si="3"/>
        <v>71.678710596131296</v>
      </c>
      <c r="G11" s="19"/>
    </row>
    <row r="12" spans="2:7" ht="15" customHeight="1" x14ac:dyDescent="0.4">
      <c r="B12" s="47">
        <f t="shared" si="0"/>
        <v>5</v>
      </c>
      <c r="C12" s="51" t="s">
        <v>111</v>
      </c>
      <c r="D12" s="49">
        <f t="shared" si="1"/>
        <v>3049123377.7700005</v>
      </c>
      <c r="E12" s="146">
        <f t="shared" si="2"/>
        <v>7.7836967549392764</v>
      </c>
      <c r="F12" s="146">
        <f t="shared" si="3"/>
        <v>79.462407351070567</v>
      </c>
      <c r="G12" s="19"/>
    </row>
    <row r="13" spans="2:7" ht="15" customHeight="1" x14ac:dyDescent="0.4">
      <c r="B13" s="47">
        <f t="shared" si="0"/>
        <v>7</v>
      </c>
      <c r="C13" s="51" t="s">
        <v>94</v>
      </c>
      <c r="D13" s="49">
        <f t="shared" si="1"/>
        <v>1437121961.23</v>
      </c>
      <c r="E13" s="146">
        <f t="shared" si="2"/>
        <v>3.6686352633782149</v>
      </c>
      <c r="F13" s="146">
        <f t="shared" si="3"/>
        <v>83.131042614448788</v>
      </c>
      <c r="G13" s="19"/>
    </row>
    <row r="14" spans="2:7" ht="15" customHeight="1" x14ac:dyDescent="0.4">
      <c r="B14" s="47">
        <f t="shared" si="0"/>
        <v>8</v>
      </c>
      <c r="C14" s="51" t="s">
        <v>113</v>
      </c>
      <c r="D14" s="49">
        <f t="shared" si="1"/>
        <v>1117168809</v>
      </c>
      <c r="E14" s="146">
        <f t="shared" si="2"/>
        <v>2.8518699166881021</v>
      </c>
      <c r="F14" s="146">
        <f t="shared" si="3"/>
        <v>85.98291253113689</v>
      </c>
      <c r="G14" s="19"/>
    </row>
    <row r="15" spans="2:7" ht="15" customHeight="1" x14ac:dyDescent="0.4">
      <c r="B15" s="47">
        <f t="shared" si="0"/>
        <v>9</v>
      </c>
      <c r="C15" s="51" t="s">
        <v>77</v>
      </c>
      <c r="D15" s="49">
        <f t="shared" si="1"/>
        <v>747112272.57999992</v>
      </c>
      <c r="E15" s="146">
        <f t="shared" si="2"/>
        <v>1.9072023828400522</v>
      </c>
      <c r="F15" s="146">
        <f t="shared" si="3"/>
        <v>87.890114913976944</v>
      </c>
      <c r="G15" s="19"/>
    </row>
    <row r="16" spans="2:7" ht="15" customHeight="1" x14ac:dyDescent="0.4">
      <c r="B16" s="47">
        <f t="shared" si="0"/>
        <v>10</v>
      </c>
      <c r="C16" s="51" t="s">
        <v>114</v>
      </c>
      <c r="D16" s="49">
        <f t="shared" si="1"/>
        <v>591849729.72000003</v>
      </c>
      <c r="E16" s="146">
        <f t="shared" si="2"/>
        <v>1.5108535306309758</v>
      </c>
      <c r="F16" s="146">
        <f t="shared" si="3"/>
        <v>89.400968444607926</v>
      </c>
      <c r="G16" s="19"/>
    </row>
    <row r="17" spans="2:7" ht="15" customHeight="1" x14ac:dyDescent="0.4">
      <c r="B17" s="47">
        <f t="shared" si="0"/>
        <v>11</v>
      </c>
      <c r="C17" s="51" t="s">
        <v>85</v>
      </c>
      <c r="D17" s="49">
        <f t="shared" si="1"/>
        <v>571574549.74000001</v>
      </c>
      <c r="E17" s="146">
        <f t="shared" si="2"/>
        <v>1.4590957520619907</v>
      </c>
      <c r="F17" s="146">
        <f t="shared" si="3"/>
        <v>90.86006419666991</v>
      </c>
      <c r="G17" s="19"/>
    </row>
    <row r="18" spans="2:7" ht="15" customHeight="1" x14ac:dyDescent="0.4">
      <c r="B18" s="47">
        <f t="shared" si="0"/>
        <v>12</v>
      </c>
      <c r="C18" s="51" t="s">
        <v>115</v>
      </c>
      <c r="D18" s="49">
        <f t="shared" si="1"/>
        <v>429897900.38999999</v>
      </c>
      <c r="E18" s="146">
        <f t="shared" si="2"/>
        <v>1.0974284991603442</v>
      </c>
      <c r="F18" s="146">
        <f t="shared" si="3"/>
        <v>91.957492695830254</v>
      </c>
      <c r="G18" s="19"/>
    </row>
    <row r="19" spans="2:7" ht="15" customHeight="1" x14ac:dyDescent="0.4">
      <c r="B19" s="47">
        <f t="shared" si="0"/>
        <v>15</v>
      </c>
      <c r="C19" s="51" t="s">
        <v>116</v>
      </c>
      <c r="D19" s="49">
        <f t="shared" si="1"/>
        <v>272429663.69</v>
      </c>
      <c r="E19" s="146">
        <f t="shared" si="2"/>
        <v>0.6954490279641955</v>
      </c>
      <c r="F19" s="146">
        <f t="shared" si="3"/>
        <v>92.652941723794456</v>
      </c>
      <c r="G19" s="19"/>
    </row>
    <row r="20" spans="2:7" ht="15" customHeight="1" x14ac:dyDescent="0.4">
      <c r="B20" s="47">
        <f t="shared" si="0"/>
        <v>13</v>
      </c>
      <c r="C20" s="51" t="s">
        <v>118</v>
      </c>
      <c r="D20" s="49">
        <f t="shared" si="1"/>
        <v>318468100.74000001</v>
      </c>
      <c r="E20" s="146">
        <f t="shared" si="2"/>
        <v>0.81297435858254607</v>
      </c>
      <c r="F20" s="146">
        <f t="shared" si="3"/>
        <v>93.465916082377007</v>
      </c>
      <c r="G20" s="19"/>
    </row>
    <row r="21" spans="2:7" ht="15" customHeight="1" x14ac:dyDescent="0.4">
      <c r="B21" s="47">
        <f t="shared" si="0"/>
        <v>14</v>
      </c>
      <c r="C21" s="50" t="s">
        <v>119</v>
      </c>
      <c r="D21" s="49">
        <f t="shared" si="1"/>
        <v>297794598.55999994</v>
      </c>
      <c r="E21" s="146">
        <f t="shared" si="2"/>
        <v>0.76019975687082919</v>
      </c>
      <c r="F21" s="146">
        <f t="shared" si="3"/>
        <v>94.226115839247839</v>
      </c>
      <c r="G21" s="19"/>
    </row>
    <row r="22" spans="2:7" ht="15" customHeight="1" x14ac:dyDescent="0.4">
      <c r="B22" s="47">
        <f t="shared" si="0"/>
        <v>16</v>
      </c>
      <c r="C22" s="51" t="s">
        <v>117</v>
      </c>
      <c r="D22" s="49">
        <f t="shared" si="1"/>
        <v>257230961.25999999</v>
      </c>
      <c r="E22" s="146">
        <f t="shared" si="2"/>
        <v>0.65665030579828565</v>
      </c>
      <c r="F22" s="146">
        <f t="shared" si="3"/>
        <v>94.882766145046119</v>
      </c>
      <c r="G22" s="19"/>
    </row>
    <row r="23" spans="2:7" ht="15" customHeight="1" x14ac:dyDescent="0.4">
      <c r="B23" s="47">
        <f t="shared" si="0"/>
        <v>17</v>
      </c>
      <c r="C23" s="51" t="s">
        <v>80</v>
      </c>
      <c r="D23" s="49">
        <f t="shared" si="1"/>
        <v>236330474.31</v>
      </c>
      <c r="E23" s="146">
        <f t="shared" si="2"/>
        <v>0.60329626521225166</v>
      </c>
      <c r="F23" s="146">
        <f t="shared" si="3"/>
        <v>95.48606241025837</v>
      </c>
      <c r="G23" s="19"/>
    </row>
    <row r="24" spans="2:7" ht="15" customHeight="1" x14ac:dyDescent="0.4">
      <c r="B24" s="47">
        <f t="shared" si="0"/>
        <v>19</v>
      </c>
      <c r="C24" s="51" t="s">
        <v>120</v>
      </c>
      <c r="D24" s="49">
        <f t="shared" si="1"/>
        <v>227497212.94</v>
      </c>
      <c r="E24" s="146">
        <f t="shared" si="2"/>
        <v>0.58074702094012121</v>
      </c>
      <c r="F24" s="146">
        <f t="shared" si="3"/>
        <v>96.066809431198493</v>
      </c>
      <c r="G24" s="19"/>
    </row>
    <row r="25" spans="2:7" ht="15" customHeight="1" x14ac:dyDescent="0.4">
      <c r="B25" s="47">
        <f t="shared" si="0"/>
        <v>20</v>
      </c>
      <c r="C25" s="51" t="s">
        <v>122</v>
      </c>
      <c r="D25" s="49">
        <f t="shared" si="1"/>
        <v>210195473.29999998</v>
      </c>
      <c r="E25" s="146">
        <f t="shared" si="2"/>
        <v>0.53657973808351034</v>
      </c>
      <c r="F25" s="146">
        <f t="shared" si="3"/>
        <v>96.603389169281996</v>
      </c>
      <c r="G25" s="19"/>
    </row>
    <row r="26" spans="2:7" ht="15" customHeight="1" x14ac:dyDescent="0.4">
      <c r="B26" s="47">
        <f t="shared" si="0"/>
        <v>18</v>
      </c>
      <c r="C26" s="51" t="s">
        <v>121</v>
      </c>
      <c r="D26" s="49">
        <f t="shared" si="1"/>
        <v>227706100.84</v>
      </c>
      <c r="E26" s="146">
        <f t="shared" si="2"/>
        <v>0.58128026275028544</v>
      </c>
      <c r="F26" s="146">
        <f t="shared" si="3"/>
        <v>97.18466943203228</v>
      </c>
      <c r="G26" s="19"/>
    </row>
    <row r="27" spans="2:7" ht="15" customHeight="1" x14ac:dyDescent="0.4">
      <c r="B27" s="47">
        <f t="shared" si="0"/>
        <v>21</v>
      </c>
      <c r="C27" s="51" t="s">
        <v>78</v>
      </c>
      <c r="D27" s="49">
        <f t="shared" si="1"/>
        <v>192056599.80000001</v>
      </c>
      <c r="E27" s="146">
        <f t="shared" si="2"/>
        <v>0.49027544884761115</v>
      </c>
      <c r="F27" s="146">
        <f t="shared" si="3"/>
        <v>97.674944880879892</v>
      </c>
      <c r="G27" s="19"/>
    </row>
    <row r="28" spans="2:7" ht="15" customHeight="1" x14ac:dyDescent="0.4">
      <c r="B28" s="47">
        <f t="shared" si="0"/>
        <v>23</v>
      </c>
      <c r="C28" s="51" t="s">
        <v>87</v>
      </c>
      <c r="D28" s="49">
        <f t="shared" si="1"/>
        <v>169509504.14999998</v>
      </c>
      <c r="E28" s="146">
        <f t="shared" si="2"/>
        <v>0.43271800249312359</v>
      </c>
      <c r="F28" s="146">
        <f t="shared" si="3"/>
        <v>98.10766288337301</v>
      </c>
      <c r="G28" s="19"/>
    </row>
    <row r="29" spans="2:7" ht="15" customHeight="1" x14ac:dyDescent="0.4">
      <c r="B29" s="47">
        <f t="shared" si="0"/>
        <v>22</v>
      </c>
      <c r="C29" s="50" t="s">
        <v>123</v>
      </c>
      <c r="D29" s="49">
        <f t="shared" si="1"/>
        <v>173953895.41</v>
      </c>
      <c r="E29" s="146">
        <f t="shared" si="2"/>
        <v>0.44406349086540553</v>
      </c>
      <c r="F29" s="146">
        <f t="shared" si="3"/>
        <v>98.551726374238413</v>
      </c>
      <c r="G29" s="19"/>
    </row>
    <row r="30" spans="2:7" ht="15" customHeight="1" x14ac:dyDescent="0.4">
      <c r="B30" s="47">
        <f t="shared" si="0"/>
        <v>24</v>
      </c>
      <c r="C30" s="51" t="s">
        <v>125</v>
      </c>
      <c r="D30" s="49">
        <f t="shared" si="1"/>
        <v>135690728.19999999</v>
      </c>
      <c r="E30" s="146">
        <f t="shared" si="2"/>
        <v>0.34638660031465474</v>
      </c>
      <c r="F30" s="146">
        <f t="shared" si="3"/>
        <v>98.898112974553072</v>
      </c>
      <c r="G30" s="19"/>
    </row>
    <row r="31" spans="2:7" ht="15" customHeight="1" x14ac:dyDescent="0.4">
      <c r="B31" s="47">
        <f t="shared" si="0"/>
        <v>25</v>
      </c>
      <c r="C31" s="51" t="s">
        <v>124</v>
      </c>
      <c r="D31" s="49">
        <f t="shared" si="1"/>
        <v>118505401.28999999</v>
      </c>
      <c r="E31" s="146">
        <f t="shared" si="2"/>
        <v>0.30251649185096646</v>
      </c>
      <c r="F31" s="146">
        <f t="shared" si="3"/>
        <v>99.200629466404038</v>
      </c>
      <c r="G31" s="19"/>
    </row>
    <row r="32" spans="2:7" ht="15" customHeight="1" x14ac:dyDescent="0.4">
      <c r="B32" s="47">
        <f t="shared" si="0"/>
        <v>26</v>
      </c>
      <c r="C32" s="51" t="s">
        <v>126</v>
      </c>
      <c r="D32" s="49">
        <f t="shared" si="1"/>
        <v>96227931.489999995</v>
      </c>
      <c r="E32" s="146">
        <f t="shared" si="2"/>
        <v>0.24564733704577915</v>
      </c>
      <c r="F32" s="146">
        <f t="shared" si="3"/>
        <v>99.44627680344982</v>
      </c>
      <c r="G32" s="19"/>
    </row>
    <row r="33" spans="2:7" ht="15" customHeight="1" x14ac:dyDescent="0.4">
      <c r="B33" s="47">
        <f t="shared" si="0"/>
        <v>27</v>
      </c>
      <c r="C33" s="51" t="s">
        <v>109</v>
      </c>
      <c r="D33" s="49">
        <f t="shared" si="1"/>
        <v>89204593.120000005</v>
      </c>
      <c r="E33" s="146">
        <f t="shared" si="2"/>
        <v>0.22771840164160045</v>
      </c>
      <c r="F33" s="146">
        <f t="shared" si="3"/>
        <v>99.673995205091416</v>
      </c>
      <c r="G33" s="19"/>
    </row>
    <row r="34" spans="2:7" ht="15" customHeight="1" x14ac:dyDescent="0.4">
      <c r="B34" s="47">
        <f t="shared" si="0"/>
        <v>28</v>
      </c>
      <c r="C34" s="51" t="s">
        <v>127</v>
      </c>
      <c r="D34" s="49">
        <f t="shared" si="1"/>
        <v>40598696.990000002</v>
      </c>
      <c r="E34" s="146">
        <f t="shared" si="2"/>
        <v>0.10363895023721237</v>
      </c>
      <c r="F34" s="146">
        <f t="shared" si="3"/>
        <v>99.777634155328627</v>
      </c>
      <c r="G34" s="19"/>
    </row>
    <row r="35" spans="2:7" ht="15" customHeight="1" x14ac:dyDescent="0.4">
      <c r="B35" s="47">
        <f t="shared" si="0"/>
        <v>30</v>
      </c>
      <c r="C35" s="51" t="s">
        <v>79</v>
      </c>
      <c r="D35" s="49">
        <f t="shared" si="1"/>
        <v>26384340.780000001</v>
      </c>
      <c r="E35" s="146">
        <f t="shared" si="2"/>
        <v>6.7353033074278298E-2</v>
      </c>
      <c r="F35" s="146">
        <f t="shared" si="3"/>
        <v>99.844987188402911</v>
      </c>
      <c r="G35" s="19"/>
    </row>
    <row r="36" spans="2:7" ht="15" customHeight="1" x14ac:dyDescent="0.4">
      <c r="B36" s="47">
        <f t="shared" si="0"/>
        <v>29</v>
      </c>
      <c r="C36" s="51" t="s">
        <v>128</v>
      </c>
      <c r="D36" s="49">
        <f t="shared" si="1"/>
        <v>30341335.599999998</v>
      </c>
      <c r="E36" s="146">
        <f t="shared" si="2"/>
        <v>7.7454312663125691E-2</v>
      </c>
      <c r="F36" s="146">
        <f t="shared" si="3"/>
        <v>99.922441501066032</v>
      </c>
      <c r="G36" s="19"/>
    </row>
    <row r="37" spans="2:7" ht="15" customHeight="1" x14ac:dyDescent="0.4">
      <c r="B37" s="47">
        <f t="shared" si="0"/>
        <v>31</v>
      </c>
      <c r="C37" s="51" t="s">
        <v>129</v>
      </c>
      <c r="D37" s="49">
        <f t="shared" si="1"/>
        <v>17113230.610000003</v>
      </c>
      <c r="E37" s="146">
        <f t="shared" si="2"/>
        <v>4.3686063521314253E-2</v>
      </c>
      <c r="F37" s="146">
        <f t="shared" si="3"/>
        <v>99.966127564587353</v>
      </c>
      <c r="G37" s="19"/>
    </row>
    <row r="38" spans="2:7" ht="15" customHeight="1" x14ac:dyDescent="0.4">
      <c r="B38" s="47">
        <f t="shared" si="0"/>
        <v>32</v>
      </c>
      <c r="C38" s="51" t="s">
        <v>131</v>
      </c>
      <c r="D38" s="49">
        <f t="shared" si="1"/>
        <v>8243431.4499999993</v>
      </c>
      <c r="E38" s="146">
        <f t="shared" si="2"/>
        <v>2.104354684193083E-2</v>
      </c>
      <c r="F38" s="146">
        <f t="shared" si="3"/>
        <v>99.987171111429291</v>
      </c>
      <c r="G38" s="19"/>
    </row>
    <row r="39" spans="2:7" ht="15" customHeight="1" x14ac:dyDescent="0.4">
      <c r="B39" s="47">
        <f t="shared" si="0"/>
        <v>33</v>
      </c>
      <c r="C39" s="51" t="s">
        <v>130</v>
      </c>
      <c r="D39" s="49">
        <f t="shared" si="1"/>
        <v>5025486.6400000006</v>
      </c>
      <c r="E39" s="146">
        <f t="shared" si="2"/>
        <v>1.2828888570710153E-2</v>
      </c>
      <c r="F39" s="146">
        <f t="shared" si="3"/>
        <v>100</v>
      </c>
      <c r="G39" s="19"/>
    </row>
    <row r="40" spans="2:7" x14ac:dyDescent="0.4">
      <c r="B40" s="128"/>
      <c r="C40" s="130" t="s">
        <v>21</v>
      </c>
      <c r="D40" s="131">
        <f>SUM(D7:D39)</f>
        <v>39173203604.510002</v>
      </c>
      <c r="E40" s="149">
        <f>SUM(E7:E39)</f>
        <v>100</v>
      </c>
      <c r="F40" s="152"/>
      <c r="G40" s="19"/>
    </row>
    <row r="41" spans="2:7" ht="17.25" customHeight="1" x14ac:dyDescent="0.4">
      <c r="B41" s="127" t="s">
        <v>172</v>
      </c>
      <c r="C41" s="129"/>
      <c r="D41" s="129"/>
      <c r="E41" s="147"/>
      <c r="G41" s="19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4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70" t="s">
        <v>42</v>
      </c>
      <c r="C64" s="170"/>
      <c r="D64" s="170"/>
      <c r="E64" s="170"/>
      <c r="F64" s="170"/>
    </row>
    <row r="65" spans="1:8" x14ac:dyDescent="0.4">
      <c r="B65" s="169" t="s">
        <v>86</v>
      </c>
      <c r="C65" s="169"/>
      <c r="D65" s="169"/>
      <c r="E65" s="169"/>
      <c r="F65" s="169"/>
    </row>
    <row r="66" spans="1:8" x14ac:dyDescent="0.4">
      <c r="B66" s="172" t="s">
        <v>133</v>
      </c>
      <c r="C66" s="172"/>
      <c r="D66" s="172"/>
      <c r="E66" s="172"/>
      <c r="F66" s="172"/>
    </row>
    <row r="67" spans="1:8" x14ac:dyDescent="0.4">
      <c r="B67" s="169" t="s">
        <v>91</v>
      </c>
      <c r="C67" s="169"/>
      <c r="D67" s="169"/>
      <c r="E67" s="169"/>
      <c r="F67" s="169"/>
    </row>
    <row r="69" spans="1:8" ht="18" customHeight="1" x14ac:dyDescent="0.4">
      <c r="B69" s="159" t="s">
        <v>32</v>
      </c>
      <c r="C69" s="159" t="s">
        <v>33</v>
      </c>
      <c r="D69" s="159" t="s">
        <v>50</v>
      </c>
      <c r="E69" s="145" t="s">
        <v>100</v>
      </c>
      <c r="F69" s="145" t="s">
        <v>60</v>
      </c>
    </row>
    <row r="70" spans="1:8" ht="15" customHeight="1" x14ac:dyDescent="0.4">
      <c r="A70" s="137" t="str">
        <f t="shared" ref="A70:A102" si="4">H70&amp;C70</f>
        <v>EneroSeguros Universal, S. A.</v>
      </c>
      <c r="B70" s="47">
        <f t="shared" ref="B70:B102" si="5">RANK(D70,$D$70:$D$102,0)</f>
        <v>1</v>
      </c>
      <c r="C70" s="87" t="s">
        <v>84</v>
      </c>
      <c r="D70" s="49">
        <f>VLOOKUP(A70,'PNC Exon. &amp; no Exon.'!A:D,3,0)+VLOOKUP(A70,'PNC Exon. &amp; no Exon.'!A:D,4,0)</f>
        <v>1172129984.02</v>
      </c>
      <c r="E70" s="146">
        <f t="shared" ref="E70:E102" si="6">IFERROR(D70/$D$103*100,0)</f>
        <v>18.353706814265767</v>
      </c>
      <c r="F70" s="146">
        <f>(E70)</f>
        <v>18.353706814265767</v>
      </c>
      <c r="H70" s="137" t="s">
        <v>23</v>
      </c>
    </row>
    <row r="71" spans="1:8" ht="15" customHeight="1" x14ac:dyDescent="0.4">
      <c r="A71" s="137" t="str">
        <f t="shared" si="4"/>
        <v>EneroHumano Seguros, S. A.</v>
      </c>
      <c r="B71" s="47">
        <f t="shared" si="5"/>
        <v>2</v>
      </c>
      <c r="C71" s="51" t="s">
        <v>92</v>
      </c>
      <c r="D71" s="49">
        <f>VLOOKUP(A71,'PNC Exon. &amp; no Exon.'!A:D,3,0)+VLOOKUP(A71,'PNC Exon. &amp; no Exon.'!A:D,4,0)</f>
        <v>1111531500.46</v>
      </c>
      <c r="E71" s="146">
        <f t="shared" si="6"/>
        <v>17.40483014033677</v>
      </c>
      <c r="F71" s="146">
        <f t="shared" ref="F71:F102" si="7">(F70+E71)</f>
        <v>35.758536954602533</v>
      </c>
      <c r="H71" s="137" t="s">
        <v>23</v>
      </c>
    </row>
    <row r="72" spans="1:8" ht="15" customHeight="1" x14ac:dyDescent="0.4">
      <c r="A72" s="137" t="str">
        <f t="shared" si="4"/>
        <v>EneroSeguros Reservas, S. A.</v>
      </c>
      <c r="B72" s="47">
        <f t="shared" si="5"/>
        <v>3</v>
      </c>
      <c r="C72" s="51" t="s">
        <v>93</v>
      </c>
      <c r="D72" s="49">
        <f>VLOOKUP(A72,'PNC Exon. &amp; no Exon.'!A:D,3,0)+VLOOKUP(A72,'PNC Exon. &amp; no Exon.'!A:D,4,0)</f>
        <v>754911510.45000005</v>
      </c>
      <c r="E72" s="146">
        <f t="shared" si="6"/>
        <v>11.820723573672709</v>
      </c>
      <c r="F72" s="146">
        <f t="shared" si="7"/>
        <v>47.579260528275242</v>
      </c>
      <c r="H72" s="137" t="s">
        <v>23</v>
      </c>
    </row>
    <row r="73" spans="1:8" ht="15" customHeight="1" x14ac:dyDescent="0.4">
      <c r="A73" s="137" t="str">
        <f t="shared" si="4"/>
        <v>EneroMapfre BHD Compañía de Seguros</v>
      </c>
      <c r="B73" s="47">
        <f t="shared" si="5"/>
        <v>4</v>
      </c>
      <c r="C73" s="51" t="s">
        <v>110</v>
      </c>
      <c r="D73" s="49">
        <f>VLOOKUP(A73,'PNC Exon. &amp; no Exon.'!A:D,3,0)+VLOOKUP(A73,'PNC Exon. &amp; no Exon.'!A:D,4,0)</f>
        <v>731427003.06000006</v>
      </c>
      <c r="E73" s="146">
        <f t="shared" si="6"/>
        <v>11.452993228753758</v>
      </c>
      <c r="F73" s="146">
        <f t="shared" si="7"/>
        <v>59.032253757028997</v>
      </c>
      <c r="H73" s="137" t="s">
        <v>23</v>
      </c>
    </row>
    <row r="74" spans="1:8" ht="15" customHeight="1" x14ac:dyDescent="0.4">
      <c r="A74" s="137" t="str">
        <f t="shared" si="4"/>
        <v>EneroLa Colonial, S. A., Compañia De Seguros</v>
      </c>
      <c r="B74" s="47">
        <f t="shared" si="5"/>
        <v>5</v>
      </c>
      <c r="C74" s="51" t="s">
        <v>111</v>
      </c>
      <c r="D74" s="49">
        <f>VLOOKUP(A74,'PNC Exon. &amp; no Exon.'!A:D,3,0)+VLOOKUP(A74,'PNC Exon. &amp; no Exon.'!A:D,4,0)</f>
        <v>553626550.80999994</v>
      </c>
      <c r="E74" s="146">
        <f t="shared" si="6"/>
        <v>8.6689185812915532</v>
      </c>
      <c r="F74" s="146">
        <f t="shared" si="7"/>
        <v>67.701172338320546</v>
      </c>
      <c r="H74" s="137" t="s">
        <v>23</v>
      </c>
    </row>
    <row r="75" spans="1:8" ht="15" customHeight="1" x14ac:dyDescent="0.4">
      <c r="A75" s="137" t="str">
        <f t="shared" si="4"/>
        <v>EneroSeguros Sura, S.A.</v>
      </c>
      <c r="B75" s="47">
        <f t="shared" si="5"/>
        <v>6</v>
      </c>
      <c r="C75" s="51" t="s">
        <v>112</v>
      </c>
      <c r="D75" s="49">
        <f>VLOOKUP(A75,'PNC Exon. &amp; no Exon.'!A:D,3,0)+VLOOKUP(A75,'PNC Exon. &amp; no Exon.'!A:D,4,0)</f>
        <v>523060868.27999997</v>
      </c>
      <c r="E75" s="146">
        <f t="shared" si="6"/>
        <v>8.1903082024242444</v>
      </c>
      <c r="F75" s="146">
        <f t="shared" si="7"/>
        <v>75.891480540744794</v>
      </c>
      <c r="H75" s="137" t="s">
        <v>23</v>
      </c>
    </row>
    <row r="76" spans="1:8" ht="15" customHeight="1" x14ac:dyDescent="0.4">
      <c r="A76" s="137" t="str">
        <f t="shared" si="4"/>
        <v>EneroWorldwide Seguros, S. A.</v>
      </c>
      <c r="B76" s="47">
        <f t="shared" si="5"/>
        <v>7</v>
      </c>
      <c r="C76" s="51" t="s">
        <v>113</v>
      </c>
      <c r="D76" s="49">
        <f>VLOOKUP(A76,'PNC Exon. &amp; no Exon.'!A:D,3,0)+VLOOKUP(A76,'PNC Exon. &amp; no Exon.'!A:D,4,0)</f>
        <v>236673236.20000002</v>
      </c>
      <c r="E76" s="146">
        <f t="shared" si="6"/>
        <v>3.7059295873486957</v>
      </c>
      <c r="F76" s="146">
        <f t="shared" si="7"/>
        <v>79.597410128093486</v>
      </c>
      <c r="H76" s="137" t="s">
        <v>23</v>
      </c>
    </row>
    <row r="77" spans="1:8" ht="15" customHeight="1" x14ac:dyDescent="0.4">
      <c r="A77" s="137" t="str">
        <f t="shared" si="4"/>
        <v>EneroSeguros Crecer, S. A.</v>
      </c>
      <c r="B77" s="47">
        <f t="shared" si="5"/>
        <v>8</v>
      </c>
      <c r="C77" s="51" t="s">
        <v>94</v>
      </c>
      <c r="D77" s="49">
        <f>VLOOKUP(A77,'PNC Exon. &amp; no Exon.'!A:D,3,0)+VLOOKUP(A77,'PNC Exon. &amp; no Exon.'!A:D,4,0)</f>
        <v>231143031.38999999</v>
      </c>
      <c r="E77" s="146">
        <f t="shared" si="6"/>
        <v>3.6193353025088233</v>
      </c>
      <c r="F77" s="146">
        <f t="shared" si="7"/>
        <v>83.216745430602316</v>
      </c>
      <c r="H77" s="137" t="s">
        <v>23</v>
      </c>
    </row>
    <row r="78" spans="1:8" ht="15" customHeight="1" x14ac:dyDescent="0.4">
      <c r="A78" s="137" t="str">
        <f t="shared" si="4"/>
        <v>EneroGeneral de Seguros, S. A.</v>
      </c>
      <c r="B78" s="47">
        <f t="shared" si="5"/>
        <v>9</v>
      </c>
      <c r="C78" s="51" t="s">
        <v>77</v>
      </c>
      <c r="D78" s="49">
        <f>VLOOKUP(A78,'PNC Exon. &amp; no Exon.'!A:D,3,0)+VLOOKUP(A78,'PNC Exon. &amp; no Exon.'!A:D,4,0)</f>
        <v>144901912.70999998</v>
      </c>
      <c r="E78" s="146">
        <f t="shared" si="6"/>
        <v>2.2689354073040171</v>
      </c>
      <c r="F78" s="146">
        <f t="shared" si="7"/>
        <v>85.48568083790633</v>
      </c>
      <c r="H78" s="137" t="s">
        <v>23</v>
      </c>
    </row>
    <row r="79" spans="1:8" ht="15" customHeight="1" x14ac:dyDescent="0.4">
      <c r="A79" s="137" t="str">
        <f t="shared" si="4"/>
        <v>EneroSeguros Pepín, S. A.</v>
      </c>
      <c r="B79" s="47">
        <f t="shared" si="5"/>
        <v>10</v>
      </c>
      <c r="C79" s="51" t="s">
        <v>114</v>
      </c>
      <c r="D79" s="49">
        <f>VLOOKUP(A79,'PNC Exon. &amp; no Exon.'!A:D,3,0)+VLOOKUP(A79,'PNC Exon. &amp; no Exon.'!A:D,4,0)</f>
        <v>124311763.66</v>
      </c>
      <c r="E79" s="146">
        <f t="shared" si="6"/>
        <v>1.9465261488789003</v>
      </c>
      <c r="F79" s="146">
        <f t="shared" si="7"/>
        <v>87.432206986785232</v>
      </c>
      <c r="H79" s="137" t="s">
        <v>23</v>
      </c>
    </row>
    <row r="80" spans="1:8" ht="15" customHeight="1" x14ac:dyDescent="0.4">
      <c r="A80" s="137" t="str">
        <f t="shared" si="4"/>
        <v>EneroLa Monumental de Seguros, S. A.</v>
      </c>
      <c r="B80" s="47">
        <f t="shared" si="5"/>
        <v>11</v>
      </c>
      <c r="C80" s="51" t="s">
        <v>85</v>
      </c>
      <c r="D80" s="49">
        <f>VLOOKUP(A80,'PNC Exon. &amp; no Exon.'!A:D,3,0)+VLOOKUP(A80,'PNC Exon. &amp; no Exon.'!A:D,4,0)</f>
        <v>109613339.2</v>
      </c>
      <c r="E80" s="146">
        <f t="shared" si="6"/>
        <v>1.7163720048433959</v>
      </c>
      <c r="F80" s="146">
        <f t="shared" si="7"/>
        <v>89.148578991628625</v>
      </c>
      <c r="H80" s="137" t="s">
        <v>23</v>
      </c>
    </row>
    <row r="81" spans="1:8" ht="15" customHeight="1" x14ac:dyDescent="0.4">
      <c r="A81" s="137" t="str">
        <f t="shared" si="4"/>
        <v>EneroCompañía Dominicana de Seguros, C. por A.</v>
      </c>
      <c r="B81" s="47">
        <f t="shared" si="5"/>
        <v>12</v>
      </c>
      <c r="C81" s="51" t="s">
        <v>115</v>
      </c>
      <c r="D81" s="49">
        <f>VLOOKUP(A81,'PNC Exon. &amp; no Exon.'!A:D,3,0)+VLOOKUP(A81,'PNC Exon. &amp; no Exon.'!A:D,4,0)</f>
        <v>99313114.809999987</v>
      </c>
      <c r="E81" s="146">
        <f t="shared" si="6"/>
        <v>1.555086736867533</v>
      </c>
      <c r="F81" s="146">
        <f t="shared" si="7"/>
        <v>90.703665728496162</v>
      </c>
      <c r="H81" s="137" t="s">
        <v>23</v>
      </c>
    </row>
    <row r="82" spans="1:8" ht="15" customHeight="1" x14ac:dyDescent="0.4">
      <c r="A82" s="137" t="str">
        <f t="shared" si="4"/>
        <v>EneroPatria, S. A., Compañía de Seguros</v>
      </c>
      <c r="B82" s="47">
        <f t="shared" si="5"/>
        <v>14</v>
      </c>
      <c r="C82" s="51" t="s">
        <v>116</v>
      </c>
      <c r="D82" s="49">
        <f>VLOOKUP(A82,'PNC Exon. &amp; no Exon.'!A:D,3,0)+VLOOKUP(A82,'PNC Exon. &amp; no Exon.'!A:D,4,0)</f>
        <v>59278409.290000007</v>
      </c>
      <c r="E82" s="146">
        <f t="shared" si="6"/>
        <v>0.92820639294058371</v>
      </c>
      <c r="F82" s="146">
        <f t="shared" si="7"/>
        <v>91.631872121436743</v>
      </c>
      <c r="H82" s="137" t="s">
        <v>23</v>
      </c>
    </row>
    <row r="83" spans="1:8" ht="15" customHeight="1" x14ac:dyDescent="0.4">
      <c r="A83" s="137" t="str">
        <f t="shared" si="4"/>
        <v>EneroBanesco Seguros</v>
      </c>
      <c r="B83" s="47">
        <f t="shared" si="5"/>
        <v>13</v>
      </c>
      <c r="C83" s="51" t="s">
        <v>118</v>
      </c>
      <c r="D83" s="49">
        <f>VLOOKUP(A83,'PNC Exon. &amp; no Exon.'!A:D,3,0)+VLOOKUP(A83,'PNC Exon. &amp; no Exon.'!A:D,4,0)</f>
        <v>61725546.750000007</v>
      </c>
      <c r="E83" s="146">
        <f t="shared" si="6"/>
        <v>0.96652470583025785</v>
      </c>
      <c r="F83" s="146">
        <f t="shared" si="7"/>
        <v>92.598396827266996</v>
      </c>
      <c r="H83" s="137" t="s">
        <v>23</v>
      </c>
    </row>
    <row r="84" spans="1:8" ht="15" customHeight="1" x14ac:dyDescent="0.4">
      <c r="A84" s="137" t="str">
        <f t="shared" si="4"/>
        <v>EneroAtlántica Seguros, S. A.</v>
      </c>
      <c r="B84" s="47">
        <f t="shared" si="5"/>
        <v>15</v>
      </c>
      <c r="C84" s="50" t="s">
        <v>119</v>
      </c>
      <c r="D84" s="49">
        <f>VLOOKUP(A84,'PNC Exon. &amp; no Exon.'!A:D,3,0)+VLOOKUP(A84,'PNC Exon. &amp; no Exon.'!A:D,4,0)</f>
        <v>58711453.159999996</v>
      </c>
      <c r="E84" s="146">
        <f t="shared" si="6"/>
        <v>0.91932875417318116</v>
      </c>
      <c r="F84" s="146">
        <f t="shared" si="7"/>
        <v>93.517725581440175</v>
      </c>
      <c r="H84" s="137" t="s">
        <v>23</v>
      </c>
    </row>
    <row r="85" spans="1:8" ht="15" customHeight="1" x14ac:dyDescent="0.4">
      <c r="A85" s="137" t="str">
        <f t="shared" si="4"/>
        <v>EneroAseguradora Agropecuaria Dominicana, S. A.</v>
      </c>
      <c r="B85" s="47">
        <f t="shared" si="5"/>
        <v>16</v>
      </c>
      <c r="C85" s="51" t="s">
        <v>117</v>
      </c>
      <c r="D85" s="49">
        <f>VLOOKUP(A85,'PNC Exon. &amp; no Exon.'!A:D,3,0)+VLOOKUP(A85,'PNC Exon. &amp; no Exon.'!A:D,4,0)</f>
        <v>53930280.539999999</v>
      </c>
      <c r="E85" s="146">
        <f t="shared" si="6"/>
        <v>0.84446313202186041</v>
      </c>
      <c r="F85" s="146">
        <f t="shared" si="7"/>
        <v>94.362188713462032</v>
      </c>
      <c r="H85" s="137" t="s">
        <v>23</v>
      </c>
    </row>
    <row r="86" spans="1:8" ht="15" customHeight="1" x14ac:dyDescent="0.4">
      <c r="A86" s="137" t="str">
        <f t="shared" si="4"/>
        <v>EneroSeguros La Internacional, S. A.</v>
      </c>
      <c r="B86" s="47">
        <f t="shared" si="5"/>
        <v>17</v>
      </c>
      <c r="C86" s="51" t="s">
        <v>80</v>
      </c>
      <c r="D86" s="49">
        <f>VLOOKUP(A86,'PNC Exon. &amp; no Exon.'!A:D,3,0)+VLOOKUP(A86,'PNC Exon. &amp; no Exon.'!A:D,4,0)</f>
        <v>48014595.689999998</v>
      </c>
      <c r="E86" s="146">
        <f t="shared" si="6"/>
        <v>0.75183283775183429</v>
      </c>
      <c r="F86" s="146">
        <f t="shared" si="7"/>
        <v>95.114021551213867</v>
      </c>
      <c r="H86" s="137" t="s">
        <v>23</v>
      </c>
    </row>
    <row r="87" spans="1:8" ht="15" customHeight="1" x14ac:dyDescent="0.4">
      <c r="A87" s="137" t="str">
        <f t="shared" si="4"/>
        <v xml:space="preserve">EneroCooperativa Nacional De Seguros, Inc </v>
      </c>
      <c r="B87" s="47">
        <f t="shared" si="5"/>
        <v>18</v>
      </c>
      <c r="C87" s="51" t="s">
        <v>120</v>
      </c>
      <c r="D87" s="49">
        <f>VLOOKUP(A87,'PNC Exon. &amp; no Exon.'!A:D,3,0)+VLOOKUP(A87,'PNC Exon. &amp; no Exon.'!A:D,4,0)</f>
        <v>41976643.849999994</v>
      </c>
      <c r="E87" s="146">
        <f t="shared" si="6"/>
        <v>0.65728803526333679</v>
      </c>
      <c r="F87" s="146">
        <f t="shared" si="7"/>
        <v>95.771309586477201</v>
      </c>
      <c r="H87" s="137" t="s">
        <v>23</v>
      </c>
    </row>
    <row r="88" spans="1:8" ht="15" customHeight="1" x14ac:dyDescent="0.4">
      <c r="A88" s="137" t="str">
        <f t="shared" si="4"/>
        <v>EneroAtrio Seguros S. A.</v>
      </c>
      <c r="B88" s="47">
        <f t="shared" si="5"/>
        <v>19</v>
      </c>
      <c r="C88" s="51" t="s">
        <v>121</v>
      </c>
      <c r="D88" s="49">
        <f>VLOOKUP(A88,'PNC Exon. &amp; no Exon.'!A:D,3,0)+VLOOKUP(A88,'PNC Exon. &amp; no Exon.'!A:D,4,0)</f>
        <v>41431906.530000001</v>
      </c>
      <c r="E88" s="146">
        <f t="shared" si="6"/>
        <v>0.64875830801604017</v>
      </c>
      <c r="F88" s="146">
        <f t="shared" si="7"/>
        <v>96.420067894493243</v>
      </c>
      <c r="H88" s="137" t="s">
        <v>23</v>
      </c>
    </row>
    <row r="89" spans="1:8" ht="15" customHeight="1" x14ac:dyDescent="0.4">
      <c r="A89" s="137" t="str">
        <f t="shared" si="4"/>
        <v>EneroAngloamericana de Seguros, S. A.</v>
      </c>
      <c r="B89" s="47">
        <f t="shared" si="5"/>
        <v>20</v>
      </c>
      <c r="C89" s="51" t="s">
        <v>78</v>
      </c>
      <c r="D89" s="49">
        <f>VLOOKUP(A89,'PNC Exon. &amp; no Exon.'!A:D,3,0)+VLOOKUP(A89,'PNC Exon. &amp; no Exon.'!A:D,4,0)</f>
        <v>39037453.649999999</v>
      </c>
      <c r="E89" s="146">
        <f t="shared" si="6"/>
        <v>0.61126495255270574</v>
      </c>
      <c r="F89" s="146">
        <f t="shared" si="7"/>
        <v>97.031332847045945</v>
      </c>
      <c r="H89" s="137" t="s">
        <v>23</v>
      </c>
    </row>
    <row r="90" spans="1:8" ht="15" customHeight="1" x14ac:dyDescent="0.4">
      <c r="A90" s="137" t="str">
        <f t="shared" si="4"/>
        <v>EneroCuna Mutual Insurance Society Dominicana</v>
      </c>
      <c r="B90" s="47">
        <f t="shared" si="5"/>
        <v>21</v>
      </c>
      <c r="C90" s="51" t="s">
        <v>122</v>
      </c>
      <c r="D90" s="49">
        <f>VLOOKUP(A90,'PNC Exon. &amp; no Exon.'!A:D,3,0)+VLOOKUP(A90,'PNC Exon. &amp; no Exon.'!A:D,4,0)</f>
        <v>36519666.299999997</v>
      </c>
      <c r="E90" s="146">
        <f t="shared" si="6"/>
        <v>0.57184037381777708</v>
      </c>
      <c r="F90" s="146">
        <f t="shared" si="7"/>
        <v>97.603173220863724</v>
      </c>
      <c r="H90" s="137" t="s">
        <v>23</v>
      </c>
    </row>
    <row r="91" spans="1:8" ht="15" customHeight="1" x14ac:dyDescent="0.4">
      <c r="A91" s="137" t="str">
        <f t="shared" si="4"/>
        <v>EneroBupa Dominicana, S. A.</v>
      </c>
      <c r="B91" s="47">
        <f t="shared" si="5"/>
        <v>22</v>
      </c>
      <c r="C91" s="50" t="s">
        <v>123</v>
      </c>
      <c r="D91" s="49">
        <f>VLOOKUP(A91,'PNC Exon. &amp; no Exon.'!A:D,3,0)+VLOOKUP(A91,'PNC Exon. &amp; no Exon.'!A:D,4,0)</f>
        <v>32914827.539999999</v>
      </c>
      <c r="E91" s="146">
        <f t="shared" si="6"/>
        <v>0.51539428454802894</v>
      </c>
      <c r="F91" s="146">
        <f t="shared" si="7"/>
        <v>98.118567505411747</v>
      </c>
      <c r="H91" s="137" t="s">
        <v>23</v>
      </c>
    </row>
    <row r="92" spans="1:8" ht="15" customHeight="1" x14ac:dyDescent="0.4">
      <c r="A92" s="137" t="str">
        <f t="shared" si="4"/>
        <v>EneroMultiseguros Su, S.A.</v>
      </c>
      <c r="B92" s="47">
        <f t="shared" si="5"/>
        <v>23</v>
      </c>
      <c r="C92" s="51" t="s">
        <v>125</v>
      </c>
      <c r="D92" s="49">
        <f>VLOOKUP(A92,'PNC Exon. &amp; no Exon.'!A:D,3,0)+VLOOKUP(A92,'PNC Exon. &amp; no Exon.'!A:D,4,0)</f>
        <v>29836884.039999999</v>
      </c>
      <c r="E92" s="146">
        <f t="shared" si="6"/>
        <v>0.46719854400726735</v>
      </c>
      <c r="F92" s="146">
        <f t="shared" si="7"/>
        <v>98.585766049419007</v>
      </c>
      <c r="H92" s="137" t="s">
        <v>23</v>
      </c>
    </row>
    <row r="93" spans="1:8" ht="15" customHeight="1" x14ac:dyDescent="0.4">
      <c r="A93" s="137" t="str">
        <f t="shared" si="4"/>
        <v>EneroBMI Compañía de Seguros, S. A.</v>
      </c>
      <c r="B93" s="47">
        <f t="shared" si="5"/>
        <v>24</v>
      </c>
      <c r="C93" s="51" t="s">
        <v>87</v>
      </c>
      <c r="D93" s="49">
        <f>VLOOKUP(A93,'PNC Exon. &amp; no Exon.'!A:D,3,0)+VLOOKUP(A93,'PNC Exon. &amp; no Exon.'!A:D,4,0)</f>
        <v>27147652.629999999</v>
      </c>
      <c r="E93" s="146">
        <f t="shared" si="6"/>
        <v>0.42508942170192721</v>
      </c>
      <c r="F93" s="146">
        <f t="shared" si="7"/>
        <v>99.010855471120934</v>
      </c>
      <c r="H93" s="137" t="s">
        <v>23</v>
      </c>
    </row>
    <row r="94" spans="1:8" ht="15" customHeight="1" x14ac:dyDescent="0.4">
      <c r="A94" s="137" t="str">
        <f t="shared" si="4"/>
        <v>EneroSeguros APS, S.R.L.</v>
      </c>
      <c r="B94" s="47">
        <f t="shared" si="5"/>
        <v>25</v>
      </c>
      <c r="C94" s="51" t="s">
        <v>124</v>
      </c>
      <c r="D94" s="49">
        <f>VLOOKUP(A94,'PNC Exon. &amp; no Exon.'!A:D,3,0)+VLOOKUP(A94,'PNC Exon. &amp; no Exon.'!A:D,4,0)</f>
        <v>18970056.75</v>
      </c>
      <c r="E94" s="146">
        <f t="shared" si="6"/>
        <v>0.29704116828867205</v>
      </c>
      <c r="F94" s="146">
        <f t="shared" si="7"/>
        <v>99.307896639409606</v>
      </c>
      <c r="H94" s="137" t="s">
        <v>23</v>
      </c>
    </row>
    <row r="95" spans="1:8" ht="15" customHeight="1" x14ac:dyDescent="0.4">
      <c r="A95" s="137" t="str">
        <f t="shared" si="4"/>
        <v>EneroSeguros Ademi, S.A.</v>
      </c>
      <c r="B95" s="47">
        <f t="shared" si="5"/>
        <v>26</v>
      </c>
      <c r="C95" s="51" t="s">
        <v>126</v>
      </c>
      <c r="D95" s="49">
        <f>VLOOKUP(A95,'PNC Exon. &amp; no Exon.'!A:D,3,0)+VLOOKUP(A95,'PNC Exon. &amp; no Exon.'!A:D,4,0)</f>
        <v>16403094.299999999</v>
      </c>
      <c r="E95" s="146">
        <f t="shared" si="6"/>
        <v>0.25684658504889596</v>
      </c>
      <c r="F95" s="146">
        <f t="shared" si="7"/>
        <v>99.564743224458496</v>
      </c>
      <c r="H95" s="137" t="s">
        <v>23</v>
      </c>
    </row>
    <row r="96" spans="1:8" ht="15" customHeight="1" x14ac:dyDescent="0.4">
      <c r="A96" s="137" t="str">
        <f t="shared" si="4"/>
        <v>EneroFuturo Seguros</v>
      </c>
      <c r="B96" s="47">
        <f t="shared" si="5"/>
        <v>27</v>
      </c>
      <c r="C96" s="51" t="s">
        <v>109</v>
      </c>
      <c r="D96" s="49">
        <f>VLOOKUP(A96,'PNC Exon. &amp; no Exon.'!A:D,3,0)+VLOOKUP(A96,'PNC Exon. &amp; no Exon.'!A:D,4,0)</f>
        <v>8447734.25</v>
      </c>
      <c r="E96" s="146">
        <f t="shared" si="6"/>
        <v>0.13227819421321599</v>
      </c>
      <c r="F96" s="146">
        <f t="shared" si="7"/>
        <v>99.69702141867171</v>
      </c>
      <c r="H96" s="137" t="s">
        <v>23</v>
      </c>
    </row>
    <row r="97" spans="1:8" ht="15" customHeight="1" x14ac:dyDescent="0.4">
      <c r="A97" s="137" t="str">
        <f t="shared" si="4"/>
        <v>EneroAutoseguro, S. A.</v>
      </c>
      <c r="B97" s="47">
        <f t="shared" si="5"/>
        <v>28</v>
      </c>
      <c r="C97" s="51" t="s">
        <v>79</v>
      </c>
      <c r="D97" s="49">
        <f>VLOOKUP(A97,'PNC Exon. &amp; no Exon.'!A:D,3,0)+VLOOKUP(A97,'PNC Exon. &amp; no Exon.'!A:D,4,0)</f>
        <v>6784950.0800000001</v>
      </c>
      <c r="E97" s="146">
        <f t="shared" si="6"/>
        <v>0.10624161672808485</v>
      </c>
      <c r="F97" s="146">
        <f t="shared" si="7"/>
        <v>99.803263035399794</v>
      </c>
      <c r="G97" s="4"/>
      <c r="H97" s="137" t="s">
        <v>23</v>
      </c>
    </row>
    <row r="98" spans="1:8" ht="15" customHeight="1" x14ac:dyDescent="0.4">
      <c r="A98" s="137" t="str">
        <f t="shared" si="4"/>
        <v>EneroConfederación del Canadá Dominicana, S. A.</v>
      </c>
      <c r="B98" s="47">
        <f t="shared" si="5"/>
        <v>29</v>
      </c>
      <c r="C98" s="51" t="s">
        <v>127</v>
      </c>
      <c r="D98" s="49">
        <f>VLOOKUP(A98,'PNC Exon. &amp; no Exon.'!A:D,3,0)+VLOOKUP(A98,'PNC Exon. &amp; no Exon.'!A:D,4,0)</f>
        <v>6216867.3999999994</v>
      </c>
      <c r="E98" s="146">
        <f t="shared" si="6"/>
        <v>9.7346337964527116E-2</v>
      </c>
      <c r="F98" s="146">
        <f t="shared" si="7"/>
        <v>99.900609373364318</v>
      </c>
      <c r="H98" s="137" t="s">
        <v>23</v>
      </c>
    </row>
    <row r="99" spans="1:8" ht="15" customHeight="1" x14ac:dyDescent="0.4">
      <c r="A99" s="137" t="str">
        <f t="shared" si="4"/>
        <v>EneroSeguros Yunen, S.A.</v>
      </c>
      <c r="B99" s="47">
        <f t="shared" si="5"/>
        <v>30</v>
      </c>
      <c r="C99" s="51" t="s">
        <v>128</v>
      </c>
      <c r="D99" s="49">
        <f>VLOOKUP(A99,'PNC Exon. &amp; no Exon.'!A:D,3,0)+VLOOKUP(A99,'PNC Exon. &amp; no Exon.'!A:D,4,0)</f>
        <v>4441504.6399999997</v>
      </c>
      <c r="E99" s="146">
        <f t="shared" si="6"/>
        <v>6.9546957323949901E-2</v>
      </c>
      <c r="F99" s="146">
        <f t="shared" si="7"/>
        <v>99.970156330688269</v>
      </c>
      <c r="H99" s="137" t="s">
        <v>23</v>
      </c>
    </row>
    <row r="100" spans="1:8" ht="15" customHeight="1" x14ac:dyDescent="0.4">
      <c r="A100" s="137" t="str">
        <f t="shared" si="4"/>
        <v>EneroUnit, S.A.</v>
      </c>
      <c r="B100" s="47">
        <f t="shared" si="5"/>
        <v>31</v>
      </c>
      <c r="C100" s="51" t="s">
        <v>131</v>
      </c>
      <c r="D100" s="49">
        <f>VLOOKUP(A100,'PNC Exon. &amp; no Exon.'!A:D,3,0)+VLOOKUP(A100,'PNC Exon. &amp; no Exon.'!A:D,4,0)</f>
        <v>1011352.03</v>
      </c>
      <c r="E100" s="146">
        <f t="shared" si="6"/>
        <v>1.583617764044486E-2</v>
      </c>
      <c r="F100" s="146">
        <f t="shared" si="7"/>
        <v>99.985992508328721</v>
      </c>
      <c r="H100" s="137" t="s">
        <v>23</v>
      </c>
    </row>
    <row r="101" spans="1:8" ht="15" customHeight="1" x14ac:dyDescent="0.4">
      <c r="A101" s="137" t="str">
        <f t="shared" si="4"/>
        <v>EneroHylseg Seguros S.A</v>
      </c>
      <c r="B101" s="47">
        <f t="shared" si="5"/>
        <v>32</v>
      </c>
      <c r="C101" s="51" t="s">
        <v>129</v>
      </c>
      <c r="D101" s="49">
        <f>VLOOKUP(A101,'PNC Exon. &amp; no Exon.'!A:D,3,0)+VLOOKUP(A101,'PNC Exon. &amp; no Exon.'!A:D,4,0)</f>
        <v>750284.49</v>
      </c>
      <c r="E101" s="146">
        <f t="shared" si="6"/>
        <v>1.1748271731367936E-2</v>
      </c>
      <c r="F101" s="146">
        <f t="shared" si="7"/>
        <v>99.997740780060084</v>
      </c>
      <c r="H101" s="137" t="s">
        <v>23</v>
      </c>
    </row>
    <row r="102" spans="1:8" ht="15" customHeight="1" x14ac:dyDescent="0.4">
      <c r="A102" s="137" t="str">
        <f t="shared" si="4"/>
        <v>EneroMidas Seguros, S.A.</v>
      </c>
      <c r="B102" s="47">
        <f t="shared" si="5"/>
        <v>33</v>
      </c>
      <c r="C102" s="51" t="s">
        <v>130</v>
      </c>
      <c r="D102" s="49">
        <f>VLOOKUP(A102,'PNC Exon. &amp; no Exon.'!A:D,3,0)+VLOOKUP(A102,'PNC Exon. &amp; no Exon.'!A:D,4,0)</f>
        <v>144281.45000000001</v>
      </c>
      <c r="E102" s="146">
        <f t="shared" si="6"/>
        <v>2.2592199398867707E-3</v>
      </c>
      <c r="F102" s="146">
        <f t="shared" si="7"/>
        <v>99.999999999999972</v>
      </c>
      <c r="H102" s="137" t="s">
        <v>23</v>
      </c>
    </row>
    <row r="103" spans="1:8" x14ac:dyDescent="0.4">
      <c r="A103" s="137" t="str">
        <f>H103&amp;B103</f>
        <v xml:space="preserve">Total General </v>
      </c>
      <c r="B103" s="176" t="s">
        <v>21</v>
      </c>
      <c r="C103" s="177"/>
      <c r="D103" s="54">
        <f>SUM(D70:D102)</f>
        <v>6386339260.4099989</v>
      </c>
      <c r="E103" s="150">
        <f>SUM(E70:E102,0)</f>
        <v>99.999999999999972</v>
      </c>
      <c r="F103" s="151"/>
    </row>
    <row r="104" spans="1:8" x14ac:dyDescent="0.4">
      <c r="A104" s="137" t="str">
        <f t="shared" ref="A104:A150" si="8">H104&amp;C104</f>
        <v/>
      </c>
      <c r="B104" s="70" t="s">
        <v>172</v>
      </c>
      <c r="C104" s="28"/>
    </row>
    <row r="105" spans="1:8" x14ac:dyDescent="0.4">
      <c r="A105" s="137" t="str">
        <f t="shared" si="8"/>
        <v/>
      </c>
    </row>
    <row r="106" spans="1:8" x14ac:dyDescent="0.4">
      <c r="A106" s="137" t="str">
        <f t="shared" si="8"/>
        <v/>
      </c>
    </row>
    <row r="107" spans="1:8" x14ac:dyDescent="0.4">
      <c r="A107" s="137" t="str">
        <f t="shared" si="8"/>
        <v/>
      </c>
    </row>
    <row r="108" spans="1:8" x14ac:dyDescent="0.4">
      <c r="A108" s="137" t="str">
        <f t="shared" si="8"/>
        <v/>
      </c>
    </row>
    <row r="109" spans="1:8" x14ac:dyDescent="0.4">
      <c r="A109" s="137" t="str">
        <f t="shared" si="8"/>
        <v/>
      </c>
    </row>
    <row r="110" spans="1:8" x14ac:dyDescent="0.4">
      <c r="A110" s="137" t="str">
        <f t="shared" si="8"/>
        <v/>
      </c>
    </row>
    <row r="111" spans="1:8" x14ac:dyDescent="0.4">
      <c r="A111" s="137" t="str">
        <f t="shared" si="8"/>
        <v/>
      </c>
    </row>
    <row r="112" spans="1:8" x14ac:dyDescent="0.4">
      <c r="A112" s="137" t="str">
        <f t="shared" si="8"/>
        <v/>
      </c>
    </row>
    <row r="113" spans="1:6" x14ac:dyDescent="0.4">
      <c r="A113" s="137" t="str">
        <f t="shared" si="8"/>
        <v/>
      </c>
    </row>
    <row r="114" spans="1:6" x14ac:dyDescent="0.4">
      <c r="A114" s="137" t="str">
        <f t="shared" si="8"/>
        <v/>
      </c>
    </row>
    <row r="115" spans="1:6" x14ac:dyDescent="0.4">
      <c r="A115" s="137" t="str">
        <f t="shared" si="8"/>
        <v/>
      </c>
    </row>
    <row r="116" spans="1:6" x14ac:dyDescent="0.4">
      <c r="A116" s="137" t="str">
        <f t="shared" si="8"/>
        <v/>
      </c>
    </row>
    <row r="117" spans="1:6" x14ac:dyDescent="0.4">
      <c r="A117" s="137" t="str">
        <f t="shared" si="8"/>
        <v/>
      </c>
    </row>
    <row r="118" spans="1:6" x14ac:dyDescent="0.4">
      <c r="A118" s="137" t="str">
        <f t="shared" si="8"/>
        <v/>
      </c>
    </row>
    <row r="119" spans="1:6" x14ac:dyDescent="0.4">
      <c r="A119" s="137" t="str">
        <f t="shared" si="8"/>
        <v/>
      </c>
    </row>
    <row r="120" spans="1:6" x14ac:dyDescent="0.4">
      <c r="A120" s="137" t="str">
        <f t="shared" si="8"/>
        <v/>
      </c>
    </row>
    <row r="121" spans="1:6" x14ac:dyDescent="0.4">
      <c r="A121" s="137" t="str">
        <f t="shared" si="8"/>
        <v/>
      </c>
    </row>
    <row r="122" spans="1:6" x14ac:dyDescent="0.4">
      <c r="A122" s="137" t="str">
        <f t="shared" si="8"/>
        <v/>
      </c>
    </row>
    <row r="123" spans="1:6" x14ac:dyDescent="0.4">
      <c r="A123" s="137" t="str">
        <f t="shared" si="8"/>
        <v/>
      </c>
    </row>
    <row r="124" spans="1:6" x14ac:dyDescent="0.4">
      <c r="A124" s="137" t="str">
        <f t="shared" si="8"/>
        <v/>
      </c>
    </row>
    <row r="125" spans="1:6" x14ac:dyDescent="0.4">
      <c r="A125" s="137" t="str">
        <f t="shared" si="8"/>
        <v/>
      </c>
    </row>
    <row r="126" spans="1:6" x14ac:dyDescent="0.4">
      <c r="A126" s="137" t="str">
        <f t="shared" si="8"/>
        <v/>
      </c>
    </row>
    <row r="127" spans="1:6" x14ac:dyDescent="0.4">
      <c r="A127" s="137" t="str">
        <f t="shared" si="8"/>
        <v/>
      </c>
    </row>
    <row r="128" spans="1:6" ht="20" x14ac:dyDescent="0.6">
      <c r="A128" s="137" t="str">
        <f t="shared" si="8"/>
        <v/>
      </c>
      <c r="B128" s="170" t="s">
        <v>42</v>
      </c>
      <c r="C128" s="170"/>
      <c r="D128" s="170"/>
      <c r="E128" s="170"/>
      <c r="F128" s="170"/>
    </row>
    <row r="129" spans="1:8" x14ac:dyDescent="0.4">
      <c r="A129" s="137" t="str">
        <f t="shared" si="8"/>
        <v/>
      </c>
      <c r="B129" s="169" t="s">
        <v>86</v>
      </c>
      <c r="C129" s="169"/>
      <c r="D129" s="169"/>
      <c r="E129" s="169"/>
      <c r="F129" s="169"/>
    </row>
    <row r="130" spans="1:8" x14ac:dyDescent="0.4">
      <c r="A130" s="137" t="str">
        <f t="shared" si="8"/>
        <v/>
      </c>
      <c r="B130" s="172" t="s">
        <v>158</v>
      </c>
      <c r="C130" s="172"/>
      <c r="D130" s="172"/>
      <c r="E130" s="172"/>
      <c r="F130" s="172"/>
    </row>
    <row r="131" spans="1:8" x14ac:dyDescent="0.4">
      <c r="A131" s="137" t="str">
        <f t="shared" si="8"/>
        <v/>
      </c>
      <c r="B131" s="169" t="s">
        <v>91</v>
      </c>
      <c r="C131" s="169"/>
      <c r="D131" s="169"/>
      <c r="E131" s="169"/>
      <c r="F131" s="169"/>
    </row>
    <row r="132" spans="1:8" x14ac:dyDescent="0.4">
      <c r="A132" s="137" t="str">
        <f t="shared" si="8"/>
        <v/>
      </c>
    </row>
    <row r="133" spans="1:8" ht="21" customHeight="1" x14ac:dyDescent="0.4">
      <c r="A133" s="137" t="str">
        <f t="shared" si="8"/>
        <v>Compañías</v>
      </c>
      <c r="B133" s="94" t="s">
        <v>32</v>
      </c>
      <c r="C133" s="94" t="s">
        <v>33</v>
      </c>
      <c r="D133" s="94" t="s">
        <v>50</v>
      </c>
      <c r="E133" s="145" t="s">
        <v>100</v>
      </c>
      <c r="F133" s="145" t="s">
        <v>60</v>
      </c>
    </row>
    <row r="134" spans="1:8" ht="15" customHeight="1" x14ac:dyDescent="0.4">
      <c r="A134" s="137" t="str">
        <f t="shared" si="8"/>
        <v>FebreroSeguros Universal, S. A.</v>
      </c>
      <c r="B134" s="47">
        <f t="shared" ref="B134:B166" si="9">RANK(D134,$D$133:$D$166,0)</f>
        <v>1</v>
      </c>
      <c r="C134" s="87" t="s">
        <v>84</v>
      </c>
      <c r="D134" s="49">
        <f>VLOOKUP(A134,'PNC Exon. &amp; no Exon.'!A:D,3,0)+VLOOKUP(A134,'PNC Exon. &amp; no Exon.'!A:D,4,0)</f>
        <v>1446376839.0499997</v>
      </c>
      <c r="E134" s="146">
        <f t="shared" ref="E134:E166" si="10">IFERROR(D134/$D$167*100,0)</f>
        <v>19.399407095580418</v>
      </c>
      <c r="F134" s="146">
        <f>(E134)</f>
        <v>19.399407095580418</v>
      </c>
      <c r="H134" s="137" t="s">
        <v>1</v>
      </c>
    </row>
    <row r="135" spans="1:8" ht="15" customHeight="1" x14ac:dyDescent="0.4">
      <c r="A135" s="137" t="str">
        <f t="shared" si="8"/>
        <v>FebreroHumano Seguros, S. A.</v>
      </c>
      <c r="B135" s="47">
        <f t="shared" si="9"/>
        <v>2</v>
      </c>
      <c r="C135" s="51" t="s">
        <v>92</v>
      </c>
      <c r="D135" s="49">
        <f>VLOOKUP(A135,'PNC Exon. &amp; no Exon.'!A:D,3,0)+VLOOKUP(A135,'PNC Exon. &amp; no Exon.'!A:D,4,0)</f>
        <v>1296428797.2999997</v>
      </c>
      <c r="E135" s="146">
        <f t="shared" si="10"/>
        <v>17.388241660295968</v>
      </c>
      <c r="F135" s="146">
        <f t="shared" ref="F135:F166" si="11">(F134+E135)</f>
        <v>36.78764875587639</v>
      </c>
      <c r="H135" s="137" t="s">
        <v>1</v>
      </c>
    </row>
    <row r="136" spans="1:8" ht="15" customHeight="1" x14ac:dyDescent="0.4">
      <c r="A136" s="137" t="str">
        <f t="shared" si="8"/>
        <v>FebreroSeguros Reservas, S. A.</v>
      </c>
      <c r="B136" s="47">
        <f t="shared" si="9"/>
        <v>3</v>
      </c>
      <c r="C136" s="51" t="s">
        <v>93</v>
      </c>
      <c r="D136" s="49">
        <f>VLOOKUP(A136,'PNC Exon. &amp; no Exon.'!A:D,3,0)+VLOOKUP(A136,'PNC Exon. &amp; no Exon.'!A:D,4,0)</f>
        <v>1065921338.4</v>
      </c>
      <c r="E136" s="146">
        <f t="shared" si="10"/>
        <v>14.296579851948742</v>
      </c>
      <c r="F136" s="146">
        <f t="shared" si="11"/>
        <v>51.084228607825132</v>
      </c>
      <c r="H136" s="137" t="s">
        <v>1</v>
      </c>
    </row>
    <row r="137" spans="1:8" ht="15" customHeight="1" x14ac:dyDescent="0.4">
      <c r="A137" s="137" t="str">
        <f t="shared" si="8"/>
        <v>FebreroMapfre BHD Compañía de Seguros</v>
      </c>
      <c r="B137" s="47">
        <f t="shared" si="9"/>
        <v>4</v>
      </c>
      <c r="C137" s="51" t="s">
        <v>110</v>
      </c>
      <c r="D137" s="49">
        <f>VLOOKUP(A137,'PNC Exon. &amp; no Exon.'!A:D,3,0)+VLOOKUP(A137,'PNC Exon. &amp; no Exon.'!A:D,4,0)</f>
        <v>832642387.93999994</v>
      </c>
      <c r="E137" s="146">
        <f t="shared" si="10"/>
        <v>11.167745647319421</v>
      </c>
      <c r="F137" s="146">
        <f t="shared" si="11"/>
        <v>62.251974255144553</v>
      </c>
      <c r="H137" s="137" t="s">
        <v>1</v>
      </c>
    </row>
    <row r="138" spans="1:8" ht="15" customHeight="1" x14ac:dyDescent="0.4">
      <c r="A138" s="137" t="str">
        <f t="shared" si="8"/>
        <v>FebreroSeguros Sura, S.A.</v>
      </c>
      <c r="B138" s="47">
        <f t="shared" si="9"/>
        <v>5</v>
      </c>
      <c r="C138" s="51" t="s">
        <v>112</v>
      </c>
      <c r="D138" s="49">
        <f>VLOOKUP(A138,'PNC Exon. &amp; no Exon.'!A:D,3,0)+VLOOKUP(A138,'PNC Exon. &amp; no Exon.'!A:D,4,0)</f>
        <v>699359154.08000004</v>
      </c>
      <c r="E138" s="146">
        <f t="shared" si="10"/>
        <v>9.3800955392301244</v>
      </c>
      <c r="F138" s="146">
        <f t="shared" si="11"/>
        <v>71.632069794374672</v>
      </c>
      <c r="H138" s="137" t="s">
        <v>1</v>
      </c>
    </row>
    <row r="139" spans="1:8" ht="15" customHeight="1" x14ac:dyDescent="0.4">
      <c r="A139" s="137" t="str">
        <f t="shared" si="8"/>
        <v>FebreroLa Colonial, S. A., Compañia De Seguros</v>
      </c>
      <c r="B139" s="47">
        <f t="shared" si="9"/>
        <v>6</v>
      </c>
      <c r="C139" s="51" t="s">
        <v>111</v>
      </c>
      <c r="D139" s="49">
        <f>VLOOKUP(A139,'PNC Exon. &amp; no Exon.'!A:D,3,0)+VLOOKUP(A139,'PNC Exon. &amp; no Exon.'!A:D,4,0)</f>
        <v>523367495.23999995</v>
      </c>
      <c r="E139" s="146">
        <f t="shared" si="10"/>
        <v>7.0196222911199602</v>
      </c>
      <c r="F139" s="146">
        <f t="shared" si="11"/>
        <v>78.651692085494631</v>
      </c>
      <c r="H139" s="137" t="s">
        <v>1</v>
      </c>
    </row>
    <row r="140" spans="1:8" ht="15" customHeight="1" x14ac:dyDescent="0.4">
      <c r="A140" s="137" t="str">
        <f t="shared" si="8"/>
        <v>FebreroSeguros Crecer, S. A.</v>
      </c>
      <c r="B140" s="47">
        <f t="shared" si="9"/>
        <v>7</v>
      </c>
      <c r="C140" s="51" t="s">
        <v>94</v>
      </c>
      <c r="D140" s="49">
        <f>VLOOKUP(A140,'PNC Exon. &amp; no Exon.'!A:D,3,0)+VLOOKUP(A140,'PNC Exon. &amp; no Exon.'!A:D,4,0)</f>
        <v>279611305.94</v>
      </c>
      <c r="E140" s="146">
        <f t="shared" si="10"/>
        <v>3.7502630061607554</v>
      </c>
      <c r="F140" s="146">
        <f t="shared" si="11"/>
        <v>82.401955091655381</v>
      </c>
      <c r="H140" s="137" t="s">
        <v>1</v>
      </c>
    </row>
    <row r="141" spans="1:8" ht="15" customHeight="1" x14ac:dyDescent="0.4">
      <c r="A141" s="137" t="str">
        <f t="shared" si="8"/>
        <v>FebreroWorldwide Seguros, S. A.</v>
      </c>
      <c r="B141" s="47">
        <f t="shared" si="9"/>
        <v>8</v>
      </c>
      <c r="C141" s="51" t="s">
        <v>113</v>
      </c>
      <c r="D141" s="49">
        <f>VLOOKUP(A141,'PNC Exon. &amp; no Exon.'!A:D,3,0)+VLOOKUP(A141,'PNC Exon. &amp; no Exon.'!A:D,4,0)</f>
        <v>213738045.33000001</v>
      </c>
      <c r="E141" s="146">
        <f t="shared" si="10"/>
        <v>2.8667434663111018</v>
      </c>
      <c r="F141" s="146">
        <f t="shared" si="11"/>
        <v>85.268698557966488</v>
      </c>
      <c r="H141" s="137" t="s">
        <v>1</v>
      </c>
    </row>
    <row r="142" spans="1:8" ht="15" customHeight="1" x14ac:dyDescent="0.4">
      <c r="A142" s="137" t="str">
        <f t="shared" si="8"/>
        <v>FebreroGeneral de Seguros, S. A.</v>
      </c>
      <c r="B142" s="47">
        <f t="shared" si="9"/>
        <v>9</v>
      </c>
      <c r="C142" s="51" t="s">
        <v>77</v>
      </c>
      <c r="D142" s="49">
        <f>VLOOKUP(A142,'PNC Exon. &amp; no Exon.'!A:D,3,0)+VLOOKUP(A142,'PNC Exon. &amp; no Exon.'!A:D,4,0)</f>
        <v>142801007.84999999</v>
      </c>
      <c r="E142" s="146">
        <f t="shared" si="10"/>
        <v>1.9153064472194306</v>
      </c>
      <c r="F142" s="146">
        <f t="shared" si="11"/>
        <v>87.184005005185924</v>
      </c>
      <c r="H142" s="137" t="s">
        <v>1</v>
      </c>
    </row>
    <row r="143" spans="1:8" ht="15" customHeight="1" x14ac:dyDescent="0.4">
      <c r="A143" s="137" t="str">
        <f t="shared" si="8"/>
        <v>FebreroSeguros Pepín, S. A.</v>
      </c>
      <c r="B143" s="47">
        <f t="shared" si="9"/>
        <v>10</v>
      </c>
      <c r="C143" s="51" t="s">
        <v>114</v>
      </c>
      <c r="D143" s="49">
        <f>VLOOKUP(A143,'PNC Exon. &amp; no Exon.'!A:D,3,0)+VLOOKUP(A143,'PNC Exon. &amp; no Exon.'!A:D,4,0)</f>
        <v>118916369.44999999</v>
      </c>
      <c r="E143" s="146">
        <f t="shared" si="10"/>
        <v>1.5949557535809276</v>
      </c>
      <c r="F143" s="146">
        <f t="shared" si="11"/>
        <v>88.778960758766857</v>
      </c>
      <c r="H143" s="137" t="s">
        <v>1</v>
      </c>
    </row>
    <row r="144" spans="1:8" ht="15" customHeight="1" x14ac:dyDescent="0.4">
      <c r="A144" s="137" t="str">
        <f t="shared" si="8"/>
        <v>FebreroLa Monumental de Seguros, S. A.</v>
      </c>
      <c r="B144" s="47">
        <f t="shared" si="9"/>
        <v>11</v>
      </c>
      <c r="C144" s="51" t="s">
        <v>85</v>
      </c>
      <c r="D144" s="49">
        <f>VLOOKUP(A144,'PNC Exon. &amp; no Exon.'!A:D,3,0)+VLOOKUP(A144,'PNC Exon. &amp; no Exon.'!A:D,4,0)</f>
        <v>106638165.64</v>
      </c>
      <c r="E144" s="146">
        <f t="shared" si="10"/>
        <v>1.4302753828214352</v>
      </c>
      <c r="F144" s="146">
        <f t="shared" si="11"/>
        <v>90.209236141588292</v>
      </c>
      <c r="H144" s="137" t="s">
        <v>1</v>
      </c>
    </row>
    <row r="145" spans="1:8" ht="15" customHeight="1" x14ac:dyDescent="0.4">
      <c r="A145" s="137" t="str">
        <f t="shared" si="8"/>
        <v>FebreroCompañía Dominicana de Seguros, C. por A.</v>
      </c>
      <c r="B145" s="47">
        <f t="shared" si="9"/>
        <v>12</v>
      </c>
      <c r="C145" s="51" t="s">
        <v>115</v>
      </c>
      <c r="D145" s="49">
        <f>VLOOKUP(A145,'PNC Exon. &amp; no Exon.'!A:D,3,0)+VLOOKUP(A145,'PNC Exon. &amp; no Exon.'!A:D,4,0)</f>
        <v>78913087.450000003</v>
      </c>
      <c r="E145" s="146">
        <f t="shared" si="10"/>
        <v>1.058415115121162</v>
      </c>
      <c r="F145" s="146">
        <f t="shared" si="11"/>
        <v>91.267651256709456</v>
      </c>
      <c r="H145" s="137" t="s">
        <v>1</v>
      </c>
    </row>
    <row r="146" spans="1:8" ht="15" customHeight="1" x14ac:dyDescent="0.4">
      <c r="A146" s="137" t="str">
        <f t="shared" si="8"/>
        <v>FebreroAseguradora Agropecuaria Dominicana, S. A.</v>
      </c>
      <c r="B146" s="47">
        <f t="shared" si="9"/>
        <v>13</v>
      </c>
      <c r="C146" s="51" t="s">
        <v>117</v>
      </c>
      <c r="D146" s="49">
        <f>VLOOKUP(A146,'PNC Exon. &amp; no Exon.'!A:D,3,0)+VLOOKUP(A146,'PNC Exon. &amp; no Exon.'!A:D,4,0)</f>
        <v>74363091.329999998</v>
      </c>
      <c r="E146" s="146">
        <f t="shared" si="10"/>
        <v>0.99738867676007326</v>
      </c>
      <c r="F146" s="146">
        <f t="shared" si="11"/>
        <v>92.265039933469524</v>
      </c>
      <c r="H146" s="137" t="s">
        <v>1</v>
      </c>
    </row>
    <row r="147" spans="1:8" ht="15" customHeight="1" x14ac:dyDescent="0.4">
      <c r="A147" s="137" t="str">
        <f t="shared" si="8"/>
        <v>FebreroPatria, S. A., Compañía de Seguros</v>
      </c>
      <c r="B147" s="47">
        <f t="shared" si="9"/>
        <v>16</v>
      </c>
      <c r="C147" s="51" t="s">
        <v>116</v>
      </c>
      <c r="D147" s="49">
        <f>VLOOKUP(A147,'PNC Exon. &amp; no Exon.'!A:D,3,0)+VLOOKUP(A147,'PNC Exon. &amp; no Exon.'!A:D,4,0)</f>
        <v>55732067.18</v>
      </c>
      <c r="E147" s="146">
        <f t="shared" si="10"/>
        <v>0.74750164017641718</v>
      </c>
      <c r="F147" s="146">
        <f t="shared" si="11"/>
        <v>93.012541573645947</v>
      </c>
      <c r="H147" s="137" t="s">
        <v>1</v>
      </c>
    </row>
    <row r="148" spans="1:8" ht="15" customHeight="1" x14ac:dyDescent="0.4">
      <c r="A148" s="137" t="str">
        <f t="shared" si="8"/>
        <v>FebreroBanesco Seguros</v>
      </c>
      <c r="B148" s="47">
        <f t="shared" si="9"/>
        <v>14</v>
      </c>
      <c r="C148" s="51" t="s">
        <v>118</v>
      </c>
      <c r="D148" s="49">
        <f>VLOOKUP(A148,'PNC Exon. &amp; no Exon.'!A:D,3,0)+VLOOKUP(A148,'PNC Exon. &amp; no Exon.'!A:D,4,0)</f>
        <v>60554406.459999993</v>
      </c>
      <c r="E148" s="146">
        <f t="shared" si="10"/>
        <v>0.81218085815060248</v>
      </c>
      <c r="F148" s="146">
        <f t="shared" si="11"/>
        <v>93.824722431796545</v>
      </c>
      <c r="H148" s="137" t="s">
        <v>1</v>
      </c>
    </row>
    <row r="149" spans="1:8" ht="15" customHeight="1" x14ac:dyDescent="0.4">
      <c r="A149" s="137" t="str">
        <f t="shared" si="8"/>
        <v>FebreroAtlántica Seguros, S. A.</v>
      </c>
      <c r="B149" s="47">
        <f t="shared" si="9"/>
        <v>15</v>
      </c>
      <c r="C149" s="50" t="s">
        <v>119</v>
      </c>
      <c r="D149" s="49">
        <f>VLOOKUP(A149,'PNC Exon. &amp; no Exon.'!A:D,3,0)+VLOOKUP(A149,'PNC Exon. &amp; no Exon.'!A:D,4,0)</f>
        <v>59300537.659999996</v>
      </c>
      <c r="E149" s="146">
        <f t="shared" si="10"/>
        <v>0.79536344885661558</v>
      </c>
      <c r="F149" s="146">
        <f t="shared" si="11"/>
        <v>94.620085880653164</v>
      </c>
      <c r="H149" s="137" t="s">
        <v>1</v>
      </c>
    </row>
    <row r="150" spans="1:8" ht="15" customHeight="1" x14ac:dyDescent="0.4">
      <c r="A150" s="137" t="str">
        <f t="shared" si="8"/>
        <v>FebreroCuna Mutual Insurance Society Dominicana</v>
      </c>
      <c r="B150" s="47">
        <f t="shared" si="9"/>
        <v>17</v>
      </c>
      <c r="C150" s="51" t="s">
        <v>122</v>
      </c>
      <c r="D150" s="49">
        <f>VLOOKUP(A150,'PNC Exon. &amp; no Exon.'!A:D,3,0)+VLOOKUP(A150,'PNC Exon. &amp; no Exon.'!A:D,4,0)</f>
        <v>55229158.960000001</v>
      </c>
      <c r="E150" s="146">
        <f t="shared" si="10"/>
        <v>0.74075642618508852</v>
      </c>
      <c r="F150" s="146">
        <f t="shared" si="11"/>
        <v>95.360842306838251</v>
      </c>
      <c r="H150" s="137" t="s">
        <v>1</v>
      </c>
    </row>
    <row r="151" spans="1:8" ht="15" customHeight="1" x14ac:dyDescent="0.4">
      <c r="A151" s="137" t="str">
        <f>H151&amp;C152</f>
        <v>FebreroSeguros La Internacional, S. A.</v>
      </c>
      <c r="B151" s="47">
        <f t="shared" si="9"/>
        <v>18</v>
      </c>
      <c r="C151" s="51" t="s">
        <v>87</v>
      </c>
      <c r="D151" s="49">
        <f>VLOOKUP(A151,'PNC Exon. &amp; no Exon.'!A:D,3,0)+VLOOKUP(A151,'PNC Exon. &amp; no Exon.'!A:D,4,0)</f>
        <v>45634315.609999999</v>
      </c>
      <c r="E151" s="146">
        <f t="shared" si="10"/>
        <v>0.61206640077841223</v>
      </c>
      <c r="F151" s="146">
        <f t="shared" si="11"/>
        <v>95.972908707616668</v>
      </c>
      <c r="H151" s="137" t="s">
        <v>1</v>
      </c>
    </row>
    <row r="152" spans="1:8" ht="15" customHeight="1" x14ac:dyDescent="0.4">
      <c r="A152" s="137" t="str">
        <f>H152&amp;C153</f>
        <v>FebreroAtrio Seguros S. A.</v>
      </c>
      <c r="B152" s="47">
        <f t="shared" si="9"/>
        <v>20</v>
      </c>
      <c r="C152" s="51" t="s">
        <v>80</v>
      </c>
      <c r="D152" s="49">
        <f>VLOOKUP(A152,'PNC Exon. &amp; no Exon.'!A:D,3,0)+VLOOKUP(A152,'PNC Exon. &amp; no Exon.'!A:D,4,0)</f>
        <v>39341089.509999998</v>
      </c>
      <c r="E152" s="146">
        <f t="shared" si="10"/>
        <v>0.52765903766091449</v>
      </c>
      <c r="F152" s="146">
        <f t="shared" si="11"/>
        <v>96.500567745277579</v>
      </c>
      <c r="H152" s="137" t="s">
        <v>1</v>
      </c>
    </row>
    <row r="153" spans="1:8" ht="15" customHeight="1" x14ac:dyDescent="0.4">
      <c r="A153" s="137" t="str">
        <f>H153&amp;C154</f>
        <v>FebreroBupa Dominicana, S. A.</v>
      </c>
      <c r="B153" s="47">
        <f t="shared" si="9"/>
        <v>22</v>
      </c>
      <c r="C153" s="51" t="s">
        <v>121</v>
      </c>
      <c r="D153" s="49">
        <f>VLOOKUP(A153,'PNC Exon. &amp; no Exon.'!A:D,3,0)+VLOOKUP(A153,'PNC Exon. &amp; no Exon.'!A:D,4,0)</f>
        <v>35905251.359999999</v>
      </c>
      <c r="E153" s="146">
        <f t="shared" si="10"/>
        <v>0.48157614889580225</v>
      </c>
      <c r="F153" s="146">
        <f t="shared" si="11"/>
        <v>96.982143894173376</v>
      </c>
      <c r="H153" s="137" t="s">
        <v>1</v>
      </c>
    </row>
    <row r="154" spans="1:8" ht="15" customHeight="1" x14ac:dyDescent="0.4">
      <c r="A154" s="137" t="str">
        <f>H154&amp;C151</f>
        <v>FebreroBMI Compañía de Seguros, S. A.</v>
      </c>
      <c r="B154" s="47">
        <f t="shared" si="9"/>
        <v>21</v>
      </c>
      <c r="C154" s="50" t="s">
        <v>123</v>
      </c>
      <c r="D154" s="49">
        <f>VLOOKUP(A154,'PNC Exon. &amp; no Exon.'!A:D,3,0)+VLOOKUP(A154,'PNC Exon. &amp; no Exon.'!A:D,4,0)</f>
        <v>36357502.710000001</v>
      </c>
      <c r="E154" s="146">
        <f t="shared" si="10"/>
        <v>0.48764193190013905</v>
      </c>
      <c r="F154" s="146">
        <f t="shared" si="11"/>
        <v>97.469785826073519</v>
      </c>
      <c r="H154" s="137" t="s">
        <v>1</v>
      </c>
    </row>
    <row r="155" spans="1:8" ht="15" customHeight="1" x14ac:dyDescent="0.4">
      <c r="A155" s="137" t="str">
        <f t="shared" ref="A155:A166" si="12">H155&amp;C155</f>
        <v xml:space="preserve">FebreroCooperativa Nacional De Seguros, Inc </v>
      </c>
      <c r="B155" s="47">
        <f t="shared" si="9"/>
        <v>19</v>
      </c>
      <c r="C155" s="51" t="s">
        <v>120</v>
      </c>
      <c r="D155" s="49">
        <f>VLOOKUP(A155,'PNC Exon. &amp; no Exon.'!A:D,3,0)+VLOOKUP(A155,'PNC Exon. &amp; no Exon.'!A:D,4,0)</f>
        <v>42594485.199999996</v>
      </c>
      <c r="E155" s="146">
        <f t="shared" si="10"/>
        <v>0.57129493235262618</v>
      </c>
      <c r="F155" s="146">
        <f t="shared" si="11"/>
        <v>98.041080758426148</v>
      </c>
      <c r="H155" s="137" t="s">
        <v>1</v>
      </c>
    </row>
    <row r="156" spans="1:8" ht="15" customHeight="1" x14ac:dyDescent="0.4">
      <c r="A156" s="137" t="str">
        <f t="shared" si="12"/>
        <v>FebreroAngloamericana de Seguros, S. A.</v>
      </c>
      <c r="B156" s="47">
        <f t="shared" si="9"/>
        <v>23</v>
      </c>
      <c r="C156" s="51" t="s">
        <v>78</v>
      </c>
      <c r="D156" s="49">
        <f>VLOOKUP(A156,'PNC Exon. &amp; no Exon.'!A:D,3,0)+VLOOKUP(A156,'PNC Exon. &amp; no Exon.'!A:D,4,0)</f>
        <v>33023633.850000005</v>
      </c>
      <c r="E156" s="146">
        <f t="shared" si="10"/>
        <v>0.44292669761797365</v>
      </c>
      <c r="F156" s="146">
        <f t="shared" si="11"/>
        <v>98.484007456044125</v>
      </c>
      <c r="H156" s="137" t="s">
        <v>1</v>
      </c>
    </row>
    <row r="157" spans="1:8" ht="15" customHeight="1" x14ac:dyDescent="0.4">
      <c r="A157" s="137" t="str">
        <f t="shared" si="12"/>
        <v>FebreroSeguros APS, S.R.L.</v>
      </c>
      <c r="B157" s="47">
        <f t="shared" si="9"/>
        <v>24</v>
      </c>
      <c r="C157" s="51" t="s">
        <v>124</v>
      </c>
      <c r="D157" s="49">
        <f>VLOOKUP(A157,'PNC Exon. &amp; no Exon.'!A:D,3,0)+VLOOKUP(A157,'PNC Exon. &amp; no Exon.'!A:D,4,0)</f>
        <v>23255439.52</v>
      </c>
      <c r="E157" s="146">
        <f t="shared" si="10"/>
        <v>0.31191161684491947</v>
      </c>
      <c r="F157" s="146">
        <f t="shared" si="11"/>
        <v>98.795919072889049</v>
      </c>
      <c r="H157" s="137" t="s">
        <v>1</v>
      </c>
    </row>
    <row r="158" spans="1:8" ht="15" customHeight="1" x14ac:dyDescent="0.4">
      <c r="A158" s="137" t="str">
        <f t="shared" si="12"/>
        <v>FebreroMultiseguros Su, S.A.</v>
      </c>
      <c r="B158" s="47">
        <f t="shared" si="9"/>
        <v>25</v>
      </c>
      <c r="C158" s="51" t="s">
        <v>125</v>
      </c>
      <c r="D158" s="49">
        <f>VLOOKUP(A158,'PNC Exon. &amp; no Exon.'!A:D,3,0)+VLOOKUP(A158,'PNC Exon. &amp; no Exon.'!A:D,4,0)</f>
        <v>23212353.959999997</v>
      </c>
      <c r="E158" s="146">
        <f t="shared" si="10"/>
        <v>0.31133373541332099</v>
      </c>
      <c r="F158" s="146">
        <f t="shared" si="11"/>
        <v>99.107252808302377</v>
      </c>
      <c r="H158" s="137" t="s">
        <v>1</v>
      </c>
    </row>
    <row r="159" spans="1:8" ht="15" customHeight="1" x14ac:dyDescent="0.4">
      <c r="A159" s="137" t="str">
        <f t="shared" si="12"/>
        <v>FebreroSeguros Ademi, S.A.</v>
      </c>
      <c r="B159" s="47">
        <f t="shared" si="9"/>
        <v>26</v>
      </c>
      <c r="C159" s="51" t="s">
        <v>126</v>
      </c>
      <c r="D159" s="49">
        <f>VLOOKUP(A159,'PNC Exon. &amp; no Exon.'!A:D,3,0)+VLOOKUP(A159,'PNC Exon. &amp; no Exon.'!A:D,4,0)</f>
        <v>19964746.34</v>
      </c>
      <c r="E159" s="146">
        <f t="shared" si="10"/>
        <v>0.26777547272123492</v>
      </c>
      <c r="F159" s="146">
        <f t="shared" si="11"/>
        <v>99.375028281023617</v>
      </c>
      <c r="H159" s="137" t="s">
        <v>1</v>
      </c>
    </row>
    <row r="160" spans="1:8" ht="15" customHeight="1" x14ac:dyDescent="0.4">
      <c r="A160" s="137" t="str">
        <f t="shared" si="12"/>
        <v>FebreroFuturo Seguros</v>
      </c>
      <c r="B160" s="47">
        <f t="shared" si="9"/>
        <v>27</v>
      </c>
      <c r="C160" s="51" t="s">
        <v>109</v>
      </c>
      <c r="D160" s="49">
        <f>VLOOKUP(A160,'PNC Exon. &amp; no Exon.'!A:D,3,0)+VLOOKUP(A160,'PNC Exon. &amp; no Exon.'!A:D,4,0)</f>
        <v>18434697.850000001</v>
      </c>
      <c r="E160" s="146">
        <f t="shared" si="10"/>
        <v>0.24725382667981763</v>
      </c>
      <c r="F160" s="146">
        <f t="shared" si="11"/>
        <v>99.622282107703441</v>
      </c>
      <c r="H160" s="137" t="s">
        <v>1</v>
      </c>
    </row>
    <row r="161" spans="1:8" ht="15" customHeight="1" x14ac:dyDescent="0.4">
      <c r="A161" s="137" t="str">
        <f t="shared" si="12"/>
        <v>FebreroHylseg Seguros S.A</v>
      </c>
      <c r="B161" s="47">
        <f t="shared" si="9"/>
        <v>28</v>
      </c>
      <c r="C161" s="51" t="s">
        <v>129</v>
      </c>
      <c r="D161" s="49">
        <f>VLOOKUP(A161,'PNC Exon. &amp; no Exon.'!A:D,3,0)+VLOOKUP(A161,'PNC Exon. &amp; no Exon.'!A:D,4,0)</f>
        <v>9572669.8300000001</v>
      </c>
      <c r="E161" s="146">
        <f t="shared" si="10"/>
        <v>0.12839262494394174</v>
      </c>
      <c r="F161" s="146">
        <f t="shared" si="11"/>
        <v>99.750674732647383</v>
      </c>
      <c r="G161" s="4"/>
      <c r="H161" s="137" t="s">
        <v>1</v>
      </c>
    </row>
    <row r="162" spans="1:8" ht="15" customHeight="1" x14ac:dyDescent="0.4">
      <c r="A162" s="137" t="str">
        <f t="shared" si="12"/>
        <v>FebreroConfederación del Canadá Dominicana, S. A.</v>
      </c>
      <c r="B162" s="47">
        <f t="shared" si="9"/>
        <v>29</v>
      </c>
      <c r="C162" s="51" t="s">
        <v>127</v>
      </c>
      <c r="D162" s="49">
        <f>VLOOKUP(A162,'PNC Exon. &amp; no Exon.'!A:D,3,0)+VLOOKUP(A162,'PNC Exon. &amp; no Exon.'!A:D,4,0)</f>
        <v>7547020.4199999999</v>
      </c>
      <c r="E162" s="146">
        <f t="shared" si="10"/>
        <v>0.10122377345478024</v>
      </c>
      <c r="F162" s="146">
        <f t="shared" si="11"/>
        <v>99.85189850610216</v>
      </c>
      <c r="H162" s="137" t="s">
        <v>1</v>
      </c>
    </row>
    <row r="163" spans="1:8" ht="15" customHeight="1" x14ac:dyDescent="0.4">
      <c r="A163" s="137" t="str">
        <f t="shared" si="12"/>
        <v>FebreroAutoseguro, S. A.</v>
      </c>
      <c r="B163" s="47">
        <f t="shared" si="9"/>
        <v>30</v>
      </c>
      <c r="C163" s="51" t="s">
        <v>79</v>
      </c>
      <c r="D163" s="49">
        <f>VLOOKUP(A163,'PNC Exon. &amp; no Exon.'!A:D,3,0)+VLOOKUP(A163,'PNC Exon. &amp; no Exon.'!A:D,4,0)</f>
        <v>5770543.1699999999</v>
      </c>
      <c r="E163" s="146">
        <f t="shared" si="10"/>
        <v>7.7396922499794879E-2</v>
      </c>
      <c r="F163" s="146">
        <f t="shared" si="11"/>
        <v>99.929295428601961</v>
      </c>
      <c r="H163" s="137" t="s">
        <v>1</v>
      </c>
    </row>
    <row r="164" spans="1:8" ht="15" customHeight="1" x14ac:dyDescent="0.4">
      <c r="A164" s="137" t="str">
        <f t="shared" si="12"/>
        <v>FebreroMidas Seguros, S.A.</v>
      </c>
      <c r="B164" s="47">
        <f t="shared" si="9"/>
        <v>31</v>
      </c>
      <c r="C164" s="51" t="s">
        <v>130</v>
      </c>
      <c r="D164" s="49">
        <f>VLOOKUP(A164,'PNC Exon. &amp; no Exon.'!A:D,3,0)+VLOOKUP(A164,'PNC Exon. &amp; no Exon.'!A:D,4,0)</f>
        <v>2392598.4500000002</v>
      </c>
      <c r="E164" s="146">
        <f t="shared" si="10"/>
        <v>3.2090524470988299E-2</v>
      </c>
      <c r="F164" s="146">
        <f t="shared" si="11"/>
        <v>99.961385953072948</v>
      </c>
      <c r="H164" s="137" t="s">
        <v>1</v>
      </c>
    </row>
    <row r="165" spans="1:8" ht="15" customHeight="1" x14ac:dyDescent="0.4">
      <c r="A165" s="137" t="str">
        <f t="shared" si="12"/>
        <v>FebreroSeguros Yunen, S.A.</v>
      </c>
      <c r="B165" s="47">
        <f t="shared" si="9"/>
        <v>32</v>
      </c>
      <c r="C165" s="51" t="s">
        <v>128</v>
      </c>
      <c r="D165" s="49">
        <f>VLOOKUP(A165,'PNC Exon. &amp; no Exon.'!A:D,3,0)+VLOOKUP(A165,'PNC Exon. &amp; no Exon.'!A:D,4,0)</f>
        <v>1658289.66</v>
      </c>
      <c r="E165" s="146">
        <f t="shared" si="10"/>
        <v>2.2241669894175871E-2</v>
      </c>
      <c r="F165" s="146">
        <f t="shared" si="11"/>
        <v>99.98362762296712</v>
      </c>
      <c r="H165" s="137" t="s">
        <v>1</v>
      </c>
    </row>
    <row r="166" spans="1:8" ht="15" customHeight="1" x14ac:dyDescent="0.4">
      <c r="A166" s="137" t="str">
        <f t="shared" si="12"/>
        <v>FebreroUnit, S.A.</v>
      </c>
      <c r="B166" s="47">
        <f t="shared" si="9"/>
        <v>33</v>
      </c>
      <c r="C166" s="51" t="s">
        <v>131</v>
      </c>
      <c r="D166" s="49">
        <f>VLOOKUP(A166,'PNC Exon. &amp; no Exon.'!A:D,3,0)+VLOOKUP(A166,'PNC Exon. &amp; no Exon.'!A:D,4,0)</f>
        <v>1220688.18</v>
      </c>
      <c r="E166" s="146">
        <f t="shared" si="10"/>
        <v>1.6372377032901682E-2</v>
      </c>
      <c r="F166" s="146">
        <f t="shared" si="11"/>
        <v>100.00000000000003</v>
      </c>
      <c r="H166" s="137" t="s">
        <v>1</v>
      </c>
    </row>
    <row r="167" spans="1:8" ht="18.75" customHeight="1" x14ac:dyDescent="0.4">
      <c r="A167" s="137" t="str">
        <f>H167&amp;B167</f>
        <v xml:space="preserve">Total General </v>
      </c>
      <c r="B167" s="176" t="s">
        <v>21</v>
      </c>
      <c r="C167" s="177"/>
      <c r="D167" s="54">
        <f>SUM(D134:D166)</f>
        <v>7455778580.8800001</v>
      </c>
      <c r="E167" s="150">
        <f>SUM(E134:E166,0)</f>
        <v>100.00000000000003</v>
      </c>
      <c r="F167" s="151"/>
    </row>
    <row r="168" spans="1:8" x14ac:dyDescent="0.4">
      <c r="A168" s="137" t="str">
        <f t="shared" ref="A168:A231" si="13">H168&amp;C168</f>
        <v/>
      </c>
      <c r="B168" s="70" t="s">
        <v>172</v>
      </c>
      <c r="C168" s="28"/>
    </row>
    <row r="169" spans="1:8" x14ac:dyDescent="0.4">
      <c r="A169" s="137" t="str">
        <f t="shared" si="13"/>
        <v/>
      </c>
    </row>
    <row r="170" spans="1:8" x14ac:dyDescent="0.4">
      <c r="A170" s="137" t="str">
        <f t="shared" si="13"/>
        <v/>
      </c>
    </row>
    <row r="171" spans="1:8" x14ac:dyDescent="0.4">
      <c r="A171" s="137" t="str">
        <f t="shared" si="13"/>
        <v/>
      </c>
    </row>
    <row r="172" spans="1:8" x14ac:dyDescent="0.4">
      <c r="A172" s="137" t="str">
        <f t="shared" si="13"/>
        <v/>
      </c>
    </row>
    <row r="173" spans="1:8" x14ac:dyDescent="0.4">
      <c r="A173" s="137" t="str">
        <f t="shared" si="13"/>
        <v/>
      </c>
    </row>
    <row r="174" spans="1:8" x14ac:dyDescent="0.4">
      <c r="A174" s="137" t="str">
        <f t="shared" si="13"/>
        <v/>
      </c>
    </row>
    <row r="175" spans="1:8" x14ac:dyDescent="0.4">
      <c r="A175" s="137" t="str">
        <f t="shared" si="13"/>
        <v/>
      </c>
    </row>
    <row r="176" spans="1:8" x14ac:dyDescent="0.4">
      <c r="A176" s="137" t="str">
        <f t="shared" si="13"/>
        <v/>
      </c>
    </row>
    <row r="177" spans="1:6" x14ac:dyDescent="0.4">
      <c r="A177" s="137" t="str">
        <f t="shared" si="13"/>
        <v/>
      </c>
    </row>
    <row r="178" spans="1:6" x14ac:dyDescent="0.4">
      <c r="A178" s="137" t="str">
        <f t="shared" si="13"/>
        <v/>
      </c>
    </row>
    <row r="179" spans="1:6" x14ac:dyDescent="0.4">
      <c r="A179" s="137" t="str">
        <f t="shared" si="13"/>
        <v/>
      </c>
    </row>
    <row r="180" spans="1:6" x14ac:dyDescent="0.4">
      <c r="A180" s="137" t="str">
        <f t="shared" si="13"/>
        <v/>
      </c>
    </row>
    <row r="181" spans="1:6" x14ac:dyDescent="0.4">
      <c r="A181" s="137" t="str">
        <f t="shared" si="13"/>
        <v/>
      </c>
    </row>
    <row r="182" spans="1:6" x14ac:dyDescent="0.4">
      <c r="A182" s="137" t="str">
        <f t="shared" si="13"/>
        <v/>
      </c>
    </row>
    <row r="183" spans="1:6" x14ac:dyDescent="0.4">
      <c r="A183" s="137" t="str">
        <f t="shared" si="13"/>
        <v/>
      </c>
    </row>
    <row r="184" spans="1:6" x14ac:dyDescent="0.4">
      <c r="A184" s="137" t="str">
        <f t="shared" si="13"/>
        <v/>
      </c>
    </row>
    <row r="185" spans="1:6" x14ac:dyDescent="0.4">
      <c r="A185" s="137" t="str">
        <f t="shared" si="13"/>
        <v/>
      </c>
    </row>
    <row r="186" spans="1:6" x14ac:dyDescent="0.4">
      <c r="A186" s="137" t="str">
        <f t="shared" si="13"/>
        <v/>
      </c>
    </row>
    <row r="187" spans="1:6" x14ac:dyDescent="0.4">
      <c r="A187" s="137" t="str">
        <f t="shared" si="13"/>
        <v/>
      </c>
    </row>
    <row r="188" spans="1:6" x14ac:dyDescent="0.4">
      <c r="A188" s="137" t="str">
        <f t="shared" si="13"/>
        <v/>
      </c>
    </row>
    <row r="189" spans="1:6" x14ac:dyDescent="0.4">
      <c r="A189" s="137" t="str">
        <f t="shared" si="13"/>
        <v/>
      </c>
    </row>
    <row r="190" spans="1:6" x14ac:dyDescent="0.4">
      <c r="A190" s="137" t="str">
        <f t="shared" si="13"/>
        <v/>
      </c>
    </row>
    <row r="191" spans="1:6" ht="20.25" customHeight="1" x14ac:dyDescent="0.6">
      <c r="A191" s="137" t="str">
        <f t="shared" si="13"/>
        <v/>
      </c>
      <c r="B191" s="170" t="s">
        <v>42</v>
      </c>
      <c r="C191" s="170"/>
      <c r="D191" s="170"/>
      <c r="E191" s="170"/>
      <c r="F191" s="170"/>
    </row>
    <row r="192" spans="1:6" x14ac:dyDescent="0.4">
      <c r="A192" s="137" t="str">
        <f t="shared" si="13"/>
        <v/>
      </c>
      <c r="B192" s="169" t="s">
        <v>86</v>
      </c>
      <c r="C192" s="169"/>
      <c r="D192" s="169"/>
      <c r="E192" s="169"/>
      <c r="F192" s="169"/>
    </row>
    <row r="193" spans="1:8" x14ac:dyDescent="0.4">
      <c r="A193" s="137" t="str">
        <f t="shared" si="13"/>
        <v/>
      </c>
      <c r="B193" s="172" t="s">
        <v>159</v>
      </c>
      <c r="C193" s="172"/>
      <c r="D193" s="172"/>
      <c r="E193" s="172"/>
      <c r="F193" s="172"/>
    </row>
    <row r="194" spans="1:8" x14ac:dyDescent="0.4">
      <c r="A194" s="137" t="str">
        <f t="shared" si="13"/>
        <v/>
      </c>
      <c r="B194" s="169" t="s">
        <v>91</v>
      </c>
      <c r="C194" s="169"/>
      <c r="D194" s="169"/>
      <c r="E194" s="169"/>
      <c r="F194" s="169"/>
    </row>
    <row r="195" spans="1:8" x14ac:dyDescent="0.4">
      <c r="A195" s="137" t="str">
        <f t="shared" si="13"/>
        <v/>
      </c>
    </row>
    <row r="196" spans="1:8" ht="18.75" customHeight="1" x14ac:dyDescent="0.4">
      <c r="A196" s="137" t="str">
        <f t="shared" si="13"/>
        <v>Compañías</v>
      </c>
      <c r="B196" s="94" t="s">
        <v>32</v>
      </c>
      <c r="C196" s="94" t="s">
        <v>33</v>
      </c>
      <c r="D196" s="94" t="s">
        <v>50</v>
      </c>
      <c r="E196" s="145" t="s">
        <v>100</v>
      </c>
      <c r="F196" s="145" t="s">
        <v>60</v>
      </c>
    </row>
    <row r="197" spans="1:8" ht="15" customHeight="1" x14ac:dyDescent="0.4">
      <c r="A197" s="137" t="str">
        <f t="shared" si="13"/>
        <v>MarzoSeguros Universal, S. A.</v>
      </c>
      <c r="B197" s="47">
        <f t="shared" ref="B197:B229" si="14">RANK(D197,$D$197:$D$229)</f>
        <v>1</v>
      </c>
      <c r="C197" s="87" t="s">
        <v>84</v>
      </c>
      <c r="D197" s="49">
        <f>VLOOKUP(A197,'PNC Exon. &amp; no Exon.'!A:D,3,0)+VLOOKUP(A197,'PNC Exon. &amp; no Exon.'!A:D,4,0)</f>
        <v>3252464480.0600004</v>
      </c>
      <c r="E197" s="146">
        <f t="shared" ref="E197:E229" si="15">IFERROR(D197/$D$230*100,0)</f>
        <v>32.008717444814081</v>
      </c>
      <c r="F197" s="146">
        <f>(E197)</f>
        <v>32.008717444814081</v>
      </c>
      <c r="H197" s="137" t="s">
        <v>2</v>
      </c>
    </row>
    <row r="198" spans="1:8" ht="15" customHeight="1" x14ac:dyDescent="0.4">
      <c r="A198" s="137" t="str">
        <f t="shared" si="13"/>
        <v>MarzoSeguros Reservas, S. A.</v>
      </c>
      <c r="B198" s="47">
        <f t="shared" si="14"/>
        <v>2</v>
      </c>
      <c r="C198" s="51" t="s">
        <v>93</v>
      </c>
      <c r="D198" s="49">
        <f>VLOOKUP(A198,'PNC Exon. &amp; no Exon.'!A:D,3,0)+VLOOKUP(A198,'PNC Exon. &amp; no Exon.'!A:D,4,0)</f>
        <v>1675672503.04</v>
      </c>
      <c r="E198" s="146">
        <f t="shared" si="15"/>
        <v>16.490918812082544</v>
      </c>
      <c r="F198" s="146">
        <f t="shared" ref="F198:F229" si="16">(F197+E198)</f>
        <v>48.499636256896622</v>
      </c>
      <c r="H198" s="137" t="s">
        <v>2</v>
      </c>
    </row>
    <row r="199" spans="1:8" ht="15" customHeight="1" x14ac:dyDescent="0.4">
      <c r="A199" s="137" t="str">
        <f t="shared" si="13"/>
        <v>MarzoHumano Seguros, S. A.</v>
      </c>
      <c r="B199" s="47">
        <f t="shared" si="14"/>
        <v>3</v>
      </c>
      <c r="C199" s="51" t="s">
        <v>92</v>
      </c>
      <c r="D199" s="49">
        <f>VLOOKUP(A199,'PNC Exon. &amp; no Exon.'!A:D,3,0)+VLOOKUP(A199,'PNC Exon. &amp; no Exon.'!A:D,4,0)</f>
        <v>1370270740.4599998</v>
      </c>
      <c r="E199" s="146">
        <f t="shared" si="15"/>
        <v>13.485346027044448</v>
      </c>
      <c r="F199" s="146">
        <f t="shared" si="16"/>
        <v>61.984982283941072</v>
      </c>
      <c r="H199" s="137" t="s">
        <v>2</v>
      </c>
    </row>
    <row r="200" spans="1:8" ht="15" customHeight="1" x14ac:dyDescent="0.4">
      <c r="A200" s="137" t="str">
        <f t="shared" si="13"/>
        <v>MarzoMapfre BHD Compañía de Seguros</v>
      </c>
      <c r="B200" s="47">
        <f t="shared" si="14"/>
        <v>4</v>
      </c>
      <c r="C200" s="51" t="s">
        <v>110</v>
      </c>
      <c r="D200" s="49">
        <f>VLOOKUP(A200,'PNC Exon. &amp; no Exon.'!A:D,3,0)+VLOOKUP(A200,'PNC Exon. &amp; no Exon.'!A:D,4,0)</f>
        <v>795799432.53999996</v>
      </c>
      <c r="E200" s="146">
        <f t="shared" si="15"/>
        <v>7.8317593735708808</v>
      </c>
      <c r="F200" s="146">
        <f t="shared" si="16"/>
        <v>69.816741657511955</v>
      </c>
      <c r="H200" s="137" t="s">
        <v>2</v>
      </c>
    </row>
    <row r="201" spans="1:8" ht="15" customHeight="1" x14ac:dyDescent="0.4">
      <c r="A201" s="137" t="str">
        <f t="shared" si="13"/>
        <v>MarzoLa Colonial, S. A., Compañia De Seguros</v>
      </c>
      <c r="B201" s="47">
        <f t="shared" si="14"/>
        <v>5</v>
      </c>
      <c r="C201" s="51" t="s">
        <v>111</v>
      </c>
      <c r="D201" s="49">
        <f>VLOOKUP(A201,'PNC Exon. &amp; no Exon.'!A:D,3,0)+VLOOKUP(A201,'PNC Exon. &amp; no Exon.'!A:D,4,0)</f>
        <v>718831464.31000006</v>
      </c>
      <c r="E201" s="146">
        <f t="shared" si="15"/>
        <v>7.0742888577575771</v>
      </c>
      <c r="F201" s="146">
        <f t="shared" si="16"/>
        <v>76.891030515269534</v>
      </c>
      <c r="H201" s="137" t="s">
        <v>2</v>
      </c>
    </row>
    <row r="202" spans="1:8" ht="15" customHeight="1" x14ac:dyDescent="0.4">
      <c r="A202" s="137" t="str">
        <f t="shared" si="13"/>
        <v>MarzoSeguros Sura, S.A.</v>
      </c>
      <c r="B202" s="47">
        <f t="shared" si="14"/>
        <v>6</v>
      </c>
      <c r="C202" s="51" t="s">
        <v>112</v>
      </c>
      <c r="D202" s="49">
        <f>VLOOKUP(A202,'PNC Exon. &amp; no Exon.'!A:D,3,0)+VLOOKUP(A202,'PNC Exon. &amp; no Exon.'!A:D,4,0)</f>
        <v>680464903.4799999</v>
      </c>
      <c r="E202" s="146">
        <f t="shared" si="15"/>
        <v>6.696709206245413</v>
      </c>
      <c r="F202" s="146">
        <f t="shared" si="16"/>
        <v>83.58773972151495</v>
      </c>
      <c r="H202" s="137" t="s">
        <v>2</v>
      </c>
    </row>
    <row r="203" spans="1:8" ht="15" customHeight="1" x14ac:dyDescent="0.4">
      <c r="A203" s="137" t="str">
        <f t="shared" si="13"/>
        <v>MarzoSeguros Crecer, S. A.</v>
      </c>
      <c r="B203" s="47">
        <f t="shared" si="14"/>
        <v>7</v>
      </c>
      <c r="C203" s="51" t="s">
        <v>94</v>
      </c>
      <c r="D203" s="49">
        <f>VLOOKUP(A203,'PNC Exon. &amp; no Exon.'!A:D,3,0)+VLOOKUP(A203,'PNC Exon. &amp; no Exon.'!A:D,4,0)</f>
        <v>271621972.87</v>
      </c>
      <c r="E203" s="146">
        <f t="shared" si="15"/>
        <v>2.673133260855288</v>
      </c>
      <c r="F203" s="146">
        <f t="shared" si="16"/>
        <v>86.260872982370245</v>
      </c>
      <c r="H203" s="137" t="s">
        <v>2</v>
      </c>
    </row>
    <row r="204" spans="1:8" ht="15" customHeight="1" x14ac:dyDescent="0.4">
      <c r="A204" s="137" t="str">
        <f t="shared" si="13"/>
        <v>MarzoWorldwide Seguros, S. A.</v>
      </c>
      <c r="B204" s="47">
        <f t="shared" si="14"/>
        <v>8</v>
      </c>
      <c r="C204" s="51" t="s">
        <v>113</v>
      </c>
      <c r="D204" s="49">
        <f>VLOOKUP(A204,'PNC Exon. &amp; no Exon.'!A:D,3,0)+VLOOKUP(A204,'PNC Exon. &amp; no Exon.'!A:D,4,0)</f>
        <v>235152404.07000002</v>
      </c>
      <c r="E204" s="146">
        <f t="shared" si="15"/>
        <v>2.3142226162625228</v>
      </c>
      <c r="F204" s="146">
        <f t="shared" si="16"/>
        <v>88.575095598632771</v>
      </c>
      <c r="H204" s="137" t="s">
        <v>2</v>
      </c>
    </row>
    <row r="205" spans="1:8" ht="15" customHeight="1" x14ac:dyDescent="0.4">
      <c r="A205" s="137" t="str">
        <f t="shared" si="13"/>
        <v>MarzoGeneral de Seguros, S. A.</v>
      </c>
      <c r="B205" s="47">
        <f t="shared" si="14"/>
        <v>9</v>
      </c>
      <c r="C205" s="51" t="s">
        <v>77</v>
      </c>
      <c r="D205" s="49">
        <f>VLOOKUP(A205,'PNC Exon. &amp; no Exon.'!A:D,3,0)+VLOOKUP(A205,'PNC Exon. &amp; no Exon.'!A:D,4,0)</f>
        <v>153406695.81</v>
      </c>
      <c r="E205" s="146">
        <f t="shared" si="15"/>
        <v>1.5097325767672181</v>
      </c>
      <c r="F205" s="146">
        <f t="shared" si="16"/>
        <v>90.084828175399991</v>
      </c>
      <c r="H205" s="137" t="s">
        <v>2</v>
      </c>
    </row>
    <row r="206" spans="1:8" ht="15" customHeight="1" x14ac:dyDescent="0.4">
      <c r="A206" s="137" t="str">
        <f t="shared" si="13"/>
        <v>MarzoLa Monumental de Seguros, S. A.</v>
      </c>
      <c r="B206" s="47">
        <f t="shared" si="14"/>
        <v>10</v>
      </c>
      <c r="C206" s="51" t="s">
        <v>85</v>
      </c>
      <c r="D206" s="49">
        <f>VLOOKUP(A206,'PNC Exon. &amp; no Exon.'!A:D,3,0)+VLOOKUP(A206,'PNC Exon. &amp; no Exon.'!A:D,4,0)</f>
        <v>131001448.60000002</v>
      </c>
      <c r="E206" s="146">
        <f t="shared" si="15"/>
        <v>1.2892341726730807</v>
      </c>
      <c r="F206" s="146">
        <f t="shared" si="16"/>
        <v>91.374062348073068</v>
      </c>
      <c r="H206" s="137" t="s">
        <v>2</v>
      </c>
    </row>
    <row r="207" spans="1:8" ht="15" customHeight="1" x14ac:dyDescent="0.4">
      <c r="A207" s="137" t="str">
        <f t="shared" si="13"/>
        <v>MarzoSeguros Pepín, S. A.</v>
      </c>
      <c r="B207" s="47">
        <f t="shared" si="14"/>
        <v>11</v>
      </c>
      <c r="C207" s="51" t="s">
        <v>114</v>
      </c>
      <c r="D207" s="49">
        <f>VLOOKUP(A207,'PNC Exon. &amp; no Exon.'!A:D,3,0)+VLOOKUP(A207,'PNC Exon. &amp; no Exon.'!A:D,4,0)</f>
        <v>129119985.66</v>
      </c>
      <c r="E207" s="146">
        <f t="shared" si="15"/>
        <v>1.2707179933270609</v>
      </c>
      <c r="F207" s="146">
        <f t="shared" si="16"/>
        <v>92.644780341400121</v>
      </c>
      <c r="H207" s="137" t="s">
        <v>2</v>
      </c>
    </row>
    <row r="208" spans="1:8" ht="15" customHeight="1" x14ac:dyDescent="0.4">
      <c r="A208" s="137" t="str">
        <f t="shared" si="13"/>
        <v>MarzoCompañía Dominicana de Seguros, C. por A.</v>
      </c>
      <c r="B208" s="47">
        <f t="shared" si="14"/>
        <v>12</v>
      </c>
      <c r="C208" s="51" t="s">
        <v>115</v>
      </c>
      <c r="D208" s="49">
        <f>VLOOKUP(A208,'PNC Exon. &amp; no Exon.'!A:D,3,0)+VLOOKUP(A208,'PNC Exon. &amp; no Exon.'!A:D,4,0)</f>
        <v>82575275.739999995</v>
      </c>
      <c r="E208" s="146">
        <f t="shared" si="15"/>
        <v>0.81265412283319138</v>
      </c>
      <c r="F208" s="146">
        <f t="shared" si="16"/>
        <v>93.457434464233316</v>
      </c>
      <c r="H208" s="137" t="s">
        <v>2</v>
      </c>
    </row>
    <row r="209" spans="1:8" ht="15" customHeight="1" x14ac:dyDescent="0.4">
      <c r="A209" s="137" t="str">
        <f t="shared" si="13"/>
        <v>MarzoBanesco Seguros</v>
      </c>
      <c r="B209" s="47">
        <f t="shared" si="14"/>
        <v>13</v>
      </c>
      <c r="C209" s="51" t="s">
        <v>118</v>
      </c>
      <c r="D209" s="49">
        <f>VLOOKUP(A209,'PNC Exon. &amp; no Exon.'!A:D,3,0)+VLOOKUP(A209,'PNC Exon. &amp; no Exon.'!A:D,4,0)</f>
        <v>72037398.939999998</v>
      </c>
      <c r="E209" s="146">
        <f t="shared" si="15"/>
        <v>0.70894694231596111</v>
      </c>
      <c r="F209" s="146">
        <f t="shared" si="16"/>
        <v>94.166381406549277</v>
      </c>
      <c r="H209" s="137" t="s">
        <v>2</v>
      </c>
    </row>
    <row r="210" spans="1:8" ht="15" customHeight="1" x14ac:dyDescent="0.4">
      <c r="A210" s="137" t="str">
        <f t="shared" si="13"/>
        <v>MarzoAtlántica Seguros, S. A.</v>
      </c>
      <c r="B210" s="47">
        <f t="shared" si="14"/>
        <v>14</v>
      </c>
      <c r="C210" s="50" t="s">
        <v>119</v>
      </c>
      <c r="D210" s="49">
        <f>VLOOKUP(A210,'PNC Exon. &amp; no Exon.'!A:D,3,0)+VLOOKUP(A210,'PNC Exon. &amp; no Exon.'!A:D,4,0)</f>
        <v>66497484.539999992</v>
      </c>
      <c r="E210" s="146">
        <f t="shared" si="15"/>
        <v>0.65442657605671584</v>
      </c>
      <c r="F210" s="146">
        <f t="shared" si="16"/>
        <v>94.820807982605999</v>
      </c>
      <c r="H210" s="137" t="s">
        <v>2</v>
      </c>
    </row>
    <row r="211" spans="1:8" ht="15" customHeight="1" x14ac:dyDescent="0.4">
      <c r="A211" s="137" t="str">
        <f t="shared" si="13"/>
        <v>MarzoPatria, S. A., Compañía de Seguros</v>
      </c>
      <c r="B211" s="47">
        <f t="shared" si="14"/>
        <v>15</v>
      </c>
      <c r="C211" s="51" t="s">
        <v>116</v>
      </c>
      <c r="D211" s="49">
        <f>VLOOKUP(A211,'PNC Exon. &amp; no Exon.'!A:D,3,0)+VLOOKUP(A211,'PNC Exon. &amp; no Exon.'!A:D,4,0)</f>
        <v>63337704.669999994</v>
      </c>
      <c r="E211" s="146">
        <f t="shared" si="15"/>
        <v>0.62333000246868531</v>
      </c>
      <c r="F211" s="146">
        <f t="shared" si="16"/>
        <v>95.44413798507469</v>
      </c>
      <c r="H211" s="137" t="s">
        <v>2</v>
      </c>
    </row>
    <row r="212" spans="1:8" ht="15" customHeight="1" x14ac:dyDescent="0.4">
      <c r="A212" s="137" t="str">
        <f t="shared" si="13"/>
        <v>MarzoAseguradora Agropecuaria Dominicana, S. A.</v>
      </c>
      <c r="B212" s="47">
        <f t="shared" si="14"/>
        <v>16</v>
      </c>
      <c r="C212" s="51" t="s">
        <v>117</v>
      </c>
      <c r="D212" s="49">
        <f>VLOOKUP(A212,'PNC Exon. &amp; no Exon.'!A:D,3,0)+VLOOKUP(A212,'PNC Exon. &amp; no Exon.'!A:D,4,0)</f>
        <v>52306857.509999998</v>
      </c>
      <c r="E212" s="146">
        <f t="shared" si="15"/>
        <v>0.51477131655957553</v>
      </c>
      <c r="F212" s="146">
        <f t="shared" si="16"/>
        <v>95.958909301634264</v>
      </c>
      <c r="H212" s="137" t="s">
        <v>2</v>
      </c>
    </row>
    <row r="213" spans="1:8" ht="15" customHeight="1" x14ac:dyDescent="0.4">
      <c r="A213" s="137" t="str">
        <f t="shared" si="13"/>
        <v>MarzoSeguros La Internacional, S. A.</v>
      </c>
      <c r="B213" s="47">
        <f t="shared" si="14"/>
        <v>17</v>
      </c>
      <c r="C213" s="51" t="s">
        <v>80</v>
      </c>
      <c r="D213" s="49">
        <f>VLOOKUP(A213,'PNC Exon. &amp; no Exon.'!A:D,3,0)+VLOOKUP(A213,'PNC Exon. &amp; no Exon.'!A:D,4,0)</f>
        <v>51610063.069999993</v>
      </c>
      <c r="E213" s="146">
        <f t="shared" si="15"/>
        <v>0.50791390228685562</v>
      </c>
      <c r="F213" s="146">
        <f t="shared" si="16"/>
        <v>96.466823203921123</v>
      </c>
      <c r="H213" s="137" t="s">
        <v>2</v>
      </c>
    </row>
    <row r="214" spans="1:8" ht="15" customHeight="1" x14ac:dyDescent="0.4">
      <c r="A214" s="137" t="str">
        <f t="shared" si="13"/>
        <v xml:space="preserve">MarzoCooperativa Nacional De Seguros, Inc </v>
      </c>
      <c r="B214" s="47">
        <f t="shared" si="14"/>
        <v>18</v>
      </c>
      <c r="C214" s="51" t="s">
        <v>120</v>
      </c>
      <c r="D214" s="49">
        <f>VLOOKUP(A214,'PNC Exon. &amp; no Exon.'!A:D,3,0)+VLOOKUP(A214,'PNC Exon. &amp; no Exon.'!A:D,4,0)</f>
        <v>48118865.220000006</v>
      </c>
      <c r="E214" s="146">
        <f t="shared" si="15"/>
        <v>0.47355572060349094</v>
      </c>
      <c r="F214" s="146">
        <f t="shared" si="16"/>
        <v>96.940378924524609</v>
      </c>
      <c r="H214" s="137" t="s">
        <v>2</v>
      </c>
    </row>
    <row r="215" spans="1:8" ht="15" customHeight="1" x14ac:dyDescent="0.4">
      <c r="A215" s="137" t="str">
        <f t="shared" si="13"/>
        <v>MarzoAtrio Seguros S. A.</v>
      </c>
      <c r="B215" s="47">
        <f t="shared" si="14"/>
        <v>19</v>
      </c>
      <c r="C215" s="51" t="s">
        <v>121</v>
      </c>
      <c r="D215" s="49">
        <f>VLOOKUP(A215,'PNC Exon. &amp; no Exon.'!A:D,3,0)+VLOOKUP(A215,'PNC Exon. &amp; no Exon.'!A:D,4,0)</f>
        <v>44459701.390000001</v>
      </c>
      <c r="E215" s="146">
        <f t="shared" si="15"/>
        <v>0.43754452299109048</v>
      </c>
      <c r="F215" s="146">
        <f t="shared" si="16"/>
        <v>97.377923447515698</v>
      </c>
      <c r="H215" s="137" t="s">
        <v>2</v>
      </c>
    </row>
    <row r="216" spans="1:8" ht="15" customHeight="1" x14ac:dyDescent="0.4">
      <c r="A216" s="137" t="str">
        <f t="shared" si="13"/>
        <v>MarzoAngloamericana de Seguros, S. A.</v>
      </c>
      <c r="B216" s="47">
        <f t="shared" si="14"/>
        <v>20</v>
      </c>
      <c r="C216" s="51" t="s">
        <v>78</v>
      </c>
      <c r="D216" s="49">
        <f>VLOOKUP(A216,'PNC Exon. &amp; no Exon.'!A:D,3,0)+VLOOKUP(A216,'PNC Exon. &amp; no Exon.'!A:D,4,0)</f>
        <v>39097556.100000001</v>
      </c>
      <c r="E216" s="146">
        <f t="shared" si="15"/>
        <v>0.38477364892377885</v>
      </c>
      <c r="F216" s="146">
        <f t="shared" si="16"/>
        <v>97.762697096439481</v>
      </c>
      <c r="H216" s="137" t="s">
        <v>2</v>
      </c>
    </row>
    <row r="217" spans="1:8" ht="15" customHeight="1" x14ac:dyDescent="0.4">
      <c r="A217" s="137" t="str">
        <f t="shared" si="13"/>
        <v>MarzoBupa Dominicana, S. A.</v>
      </c>
      <c r="B217" s="47">
        <f t="shared" si="14"/>
        <v>21</v>
      </c>
      <c r="C217" s="50" t="s">
        <v>123</v>
      </c>
      <c r="D217" s="49">
        <f>VLOOKUP(A217,'PNC Exon. &amp; no Exon.'!A:D,3,0)+VLOOKUP(A217,'PNC Exon. &amp; no Exon.'!A:D,4,0)</f>
        <v>35596591.780000001</v>
      </c>
      <c r="E217" s="146">
        <f t="shared" si="15"/>
        <v>0.35031935176226503</v>
      </c>
      <c r="F217" s="146">
        <f t="shared" si="16"/>
        <v>98.113016448201748</v>
      </c>
      <c r="H217" s="137" t="s">
        <v>2</v>
      </c>
    </row>
    <row r="218" spans="1:8" ht="15" customHeight="1" x14ac:dyDescent="0.4">
      <c r="A218" s="137" t="str">
        <f t="shared" si="13"/>
        <v>MarzoCuna Mutual Insurance Society Dominicana</v>
      </c>
      <c r="B218" s="47">
        <f t="shared" si="14"/>
        <v>22</v>
      </c>
      <c r="C218" s="51" t="s">
        <v>122</v>
      </c>
      <c r="D218" s="49">
        <f>VLOOKUP(A218,'PNC Exon. &amp; no Exon.'!A:D,3,0)+VLOOKUP(A218,'PNC Exon. &amp; no Exon.'!A:D,4,0)</f>
        <v>34691537.950000003</v>
      </c>
      <c r="E218" s="146">
        <f t="shared" si="15"/>
        <v>0.3414123790668146</v>
      </c>
      <c r="F218" s="146">
        <f t="shared" si="16"/>
        <v>98.454428827268558</v>
      </c>
      <c r="H218" s="137" t="s">
        <v>2</v>
      </c>
    </row>
    <row r="219" spans="1:8" ht="15" customHeight="1" x14ac:dyDescent="0.4">
      <c r="A219" s="137" t="str">
        <f t="shared" si="13"/>
        <v>MarzoBMI Compañía de Seguros, S. A.</v>
      </c>
      <c r="B219" s="47">
        <f t="shared" si="14"/>
        <v>23</v>
      </c>
      <c r="C219" s="51" t="s">
        <v>87</v>
      </c>
      <c r="D219" s="49">
        <f>VLOOKUP(A219,'PNC Exon. &amp; no Exon.'!A:D,3,0)+VLOOKUP(A219,'PNC Exon. &amp; no Exon.'!A:D,4,0)</f>
        <v>33887259.530000001</v>
      </c>
      <c r="E219" s="146">
        <f t="shared" si="15"/>
        <v>0.33349717481152735</v>
      </c>
      <c r="F219" s="146">
        <f t="shared" si="16"/>
        <v>98.787926002080084</v>
      </c>
      <c r="H219" s="137" t="s">
        <v>2</v>
      </c>
    </row>
    <row r="220" spans="1:8" ht="15" customHeight="1" x14ac:dyDescent="0.4">
      <c r="A220" s="137" t="str">
        <f t="shared" si="13"/>
        <v>MarzoMultiseguros Su, S.A.</v>
      </c>
      <c r="B220" s="47">
        <f t="shared" si="14"/>
        <v>24</v>
      </c>
      <c r="C220" s="51" t="s">
        <v>125</v>
      </c>
      <c r="D220" s="49">
        <f>VLOOKUP(A220,'PNC Exon. &amp; no Exon.'!A:D,3,0)+VLOOKUP(A220,'PNC Exon. &amp; no Exon.'!A:D,4,0)</f>
        <v>30527489.690000001</v>
      </c>
      <c r="E220" s="146">
        <f t="shared" si="15"/>
        <v>0.3004324252508544</v>
      </c>
      <c r="F220" s="146">
        <f t="shared" si="16"/>
        <v>99.088358427330945</v>
      </c>
      <c r="H220" s="137" t="s">
        <v>2</v>
      </c>
    </row>
    <row r="221" spans="1:8" ht="15" customHeight="1" x14ac:dyDescent="0.4">
      <c r="A221" s="137" t="str">
        <f t="shared" si="13"/>
        <v>MarzoSeguros APS, S.R.L.</v>
      </c>
      <c r="B221" s="47">
        <f t="shared" si="14"/>
        <v>25</v>
      </c>
      <c r="C221" s="51" t="s">
        <v>124</v>
      </c>
      <c r="D221" s="49">
        <f>VLOOKUP(A221,'PNC Exon. &amp; no Exon.'!A:D,3,0)+VLOOKUP(A221,'PNC Exon. &amp; no Exon.'!A:D,4,0)</f>
        <v>26315036.439999998</v>
      </c>
      <c r="E221" s="146">
        <f t="shared" si="15"/>
        <v>0.25897609985348946</v>
      </c>
      <c r="F221" s="146">
        <f t="shared" si="16"/>
        <v>99.347334527184429</v>
      </c>
      <c r="H221" s="137" t="s">
        <v>2</v>
      </c>
    </row>
    <row r="222" spans="1:8" ht="15" customHeight="1" x14ac:dyDescent="0.4">
      <c r="A222" s="137" t="str">
        <f t="shared" si="13"/>
        <v>MarzoSeguros Ademi, S.A.</v>
      </c>
      <c r="B222" s="47">
        <f t="shared" si="14"/>
        <v>26</v>
      </c>
      <c r="C222" s="51" t="s">
        <v>126</v>
      </c>
      <c r="D222" s="49">
        <f>VLOOKUP(A222,'PNC Exon. &amp; no Exon.'!A:D,3,0)+VLOOKUP(A222,'PNC Exon. &amp; no Exon.'!A:D,4,0)</f>
        <v>18925468.879999999</v>
      </c>
      <c r="E222" s="146">
        <f t="shared" si="15"/>
        <v>0.18625260617123385</v>
      </c>
      <c r="F222" s="146">
        <f t="shared" si="16"/>
        <v>99.533587133355667</v>
      </c>
      <c r="H222" s="137" t="s">
        <v>2</v>
      </c>
    </row>
    <row r="223" spans="1:8" ht="15" customHeight="1" x14ac:dyDescent="0.4">
      <c r="A223" s="137" t="str">
        <f t="shared" si="13"/>
        <v>MarzoFuturo Seguros</v>
      </c>
      <c r="B223" s="47">
        <f t="shared" si="14"/>
        <v>27</v>
      </c>
      <c r="C223" s="51" t="s">
        <v>109</v>
      </c>
      <c r="D223" s="49">
        <f>VLOOKUP(A223,'PNC Exon. &amp; no Exon.'!A:D,3,0)+VLOOKUP(A223,'PNC Exon. &amp; no Exon.'!A:D,4,0)</f>
        <v>18880759.469999999</v>
      </c>
      <c r="E223" s="146">
        <f t="shared" si="15"/>
        <v>0.18581260417256851</v>
      </c>
      <c r="F223" s="146">
        <f t="shared" si="16"/>
        <v>99.719399737528235</v>
      </c>
      <c r="G223" s="4"/>
      <c r="H223" s="137" t="s">
        <v>2</v>
      </c>
    </row>
    <row r="224" spans="1:8" ht="15" customHeight="1" x14ac:dyDescent="0.4">
      <c r="A224" s="137" t="str">
        <f t="shared" si="13"/>
        <v>MarzoSeguros Yunen, S.A.</v>
      </c>
      <c r="B224" s="47">
        <f t="shared" si="14"/>
        <v>28</v>
      </c>
      <c r="C224" s="51" t="s">
        <v>128</v>
      </c>
      <c r="D224" s="49">
        <f>VLOOKUP(A224,'PNC Exon. &amp; no Exon.'!A:D,3,0)+VLOOKUP(A224,'PNC Exon. &amp; no Exon.'!A:D,4,0)</f>
        <v>10285012.549999999</v>
      </c>
      <c r="E224" s="146">
        <f t="shared" si="15"/>
        <v>0.10121864901142398</v>
      </c>
      <c r="F224" s="146">
        <f t="shared" si="16"/>
        <v>99.820618386539664</v>
      </c>
      <c r="H224" s="137" t="s">
        <v>2</v>
      </c>
    </row>
    <row r="225" spans="1:8" ht="15" customHeight="1" x14ac:dyDescent="0.4">
      <c r="A225" s="137" t="str">
        <f t="shared" si="13"/>
        <v>MarzoConfederación del Canadá Dominicana, S. A.</v>
      </c>
      <c r="B225" s="47">
        <f t="shared" si="14"/>
        <v>29</v>
      </c>
      <c r="C225" s="51" t="s">
        <v>127</v>
      </c>
      <c r="D225" s="49">
        <f>VLOOKUP(A225,'PNC Exon. &amp; no Exon.'!A:D,3,0)+VLOOKUP(A225,'PNC Exon. &amp; no Exon.'!A:D,4,0)</f>
        <v>8617798.4600000009</v>
      </c>
      <c r="E225" s="146">
        <f t="shared" si="15"/>
        <v>8.4810972600507933E-2</v>
      </c>
      <c r="F225" s="146">
        <f t="shared" si="16"/>
        <v>99.905429359140172</v>
      </c>
      <c r="H225" s="137" t="s">
        <v>2</v>
      </c>
    </row>
    <row r="226" spans="1:8" ht="15" customHeight="1" x14ac:dyDescent="0.4">
      <c r="A226" s="137" t="str">
        <f t="shared" si="13"/>
        <v>MarzoAutoseguro, S. A.</v>
      </c>
      <c r="B226" s="47">
        <f t="shared" si="14"/>
        <v>30</v>
      </c>
      <c r="C226" s="51" t="s">
        <v>79</v>
      </c>
      <c r="D226" s="49">
        <f>VLOOKUP(A226,'PNC Exon. &amp; no Exon.'!A:D,3,0)+VLOOKUP(A226,'PNC Exon. &amp; no Exon.'!A:D,4,0)</f>
        <v>5681940.8200000003</v>
      </c>
      <c r="E226" s="146">
        <f t="shared" si="15"/>
        <v>5.5918101292279178E-2</v>
      </c>
      <c r="F226" s="146">
        <f t="shared" si="16"/>
        <v>99.961347460432449</v>
      </c>
      <c r="H226" s="137" t="s">
        <v>2</v>
      </c>
    </row>
    <row r="227" spans="1:8" ht="15" customHeight="1" x14ac:dyDescent="0.4">
      <c r="A227" s="137" t="str">
        <f t="shared" si="13"/>
        <v>MarzoHylseg Seguros S.A</v>
      </c>
      <c r="B227" s="47">
        <f t="shared" si="14"/>
        <v>31</v>
      </c>
      <c r="C227" s="51" t="s">
        <v>129</v>
      </c>
      <c r="D227" s="49">
        <f>VLOOKUP(A227,'PNC Exon. &amp; no Exon.'!A:D,3,0)+VLOOKUP(A227,'PNC Exon. &amp; no Exon.'!A:D,4,0)</f>
        <v>2426084.48</v>
      </c>
      <c r="E227" s="146">
        <f t="shared" si="15"/>
        <v>2.3876003287247625E-2</v>
      </c>
      <c r="F227" s="146">
        <f t="shared" si="16"/>
        <v>99.985223463719691</v>
      </c>
      <c r="H227" s="137" t="s">
        <v>2</v>
      </c>
    </row>
    <row r="228" spans="1:8" ht="15" customHeight="1" x14ac:dyDescent="0.4">
      <c r="A228" s="137" t="str">
        <f t="shared" si="13"/>
        <v>MarzoUnit, S.A.</v>
      </c>
      <c r="B228" s="47">
        <f t="shared" si="14"/>
        <v>32</v>
      </c>
      <c r="C228" s="51" t="s">
        <v>131</v>
      </c>
      <c r="D228" s="49">
        <f>VLOOKUP(A228,'PNC Exon. &amp; no Exon.'!A:D,3,0)+VLOOKUP(A228,'PNC Exon. &amp; no Exon.'!A:D,4,0)</f>
        <v>1495361.8099999998</v>
      </c>
      <c r="E228" s="146">
        <f t="shared" si="15"/>
        <v>1.471641395240472E-2</v>
      </c>
      <c r="F228" s="146">
        <f t="shared" si="16"/>
        <v>99.999939877672091</v>
      </c>
      <c r="H228" s="137" t="s">
        <v>2</v>
      </c>
    </row>
    <row r="229" spans="1:8" ht="15" customHeight="1" x14ac:dyDescent="0.4">
      <c r="A229" s="137" t="str">
        <f t="shared" si="13"/>
        <v>MarzoMidas Seguros, S.A.</v>
      </c>
      <c r="B229" s="47">
        <f t="shared" si="14"/>
        <v>33</v>
      </c>
      <c r="C229" s="51" t="s">
        <v>130</v>
      </c>
      <c r="D229" s="49">
        <f>VLOOKUP(A229,'PNC Exon. &amp; no Exon.'!A:D,3,0)+VLOOKUP(A229,'PNC Exon. &amp; no Exon.'!A:D,4,0)</f>
        <v>6109.14</v>
      </c>
      <c r="E229" s="146">
        <f t="shared" si="15"/>
        <v>6.0122327942288293E-5</v>
      </c>
      <c r="F229" s="146">
        <f t="shared" si="16"/>
        <v>100.00000000000003</v>
      </c>
      <c r="H229" s="137" t="s">
        <v>2</v>
      </c>
    </row>
    <row r="230" spans="1:8" ht="18" customHeight="1" x14ac:dyDescent="0.4">
      <c r="A230" s="137" t="str">
        <f t="shared" si="13"/>
        <v xml:space="preserve">Total General </v>
      </c>
      <c r="B230" s="52"/>
      <c r="C230" s="53" t="s">
        <v>21</v>
      </c>
      <c r="D230" s="54">
        <f>SUM(D197:D229)</f>
        <v>10161183389.079998</v>
      </c>
      <c r="E230" s="150">
        <f>SUM(E197:E229,0)</f>
        <v>100.00000000000003</v>
      </c>
      <c r="F230" s="151"/>
    </row>
    <row r="231" spans="1:8" x14ac:dyDescent="0.4">
      <c r="A231" s="137" t="str">
        <f t="shared" si="13"/>
        <v/>
      </c>
      <c r="B231" s="70" t="s">
        <v>172</v>
      </c>
      <c r="C231" s="28"/>
    </row>
    <row r="232" spans="1:8" x14ac:dyDescent="0.4">
      <c r="A232" s="137" t="str">
        <f t="shared" ref="A232:A295" si="17">H232&amp;C232</f>
        <v/>
      </c>
    </row>
    <row r="233" spans="1:8" x14ac:dyDescent="0.4">
      <c r="A233" s="137" t="str">
        <f t="shared" si="17"/>
        <v/>
      </c>
    </row>
    <row r="234" spans="1:8" x14ac:dyDescent="0.4">
      <c r="A234" s="137" t="str">
        <f t="shared" si="17"/>
        <v/>
      </c>
    </row>
    <row r="235" spans="1:8" x14ac:dyDescent="0.4">
      <c r="A235" s="137" t="str">
        <f t="shared" si="17"/>
        <v/>
      </c>
    </row>
    <row r="236" spans="1:8" x14ac:dyDescent="0.4">
      <c r="A236" s="137" t="str">
        <f t="shared" si="17"/>
        <v/>
      </c>
    </row>
    <row r="237" spans="1:8" x14ac:dyDescent="0.4">
      <c r="A237" s="137" t="str">
        <f t="shared" si="17"/>
        <v/>
      </c>
    </row>
    <row r="238" spans="1:8" x14ac:dyDescent="0.4">
      <c r="A238" s="137" t="str">
        <f t="shared" si="17"/>
        <v/>
      </c>
    </row>
    <row r="239" spans="1:8" x14ac:dyDescent="0.4">
      <c r="A239" s="137" t="str">
        <f t="shared" si="17"/>
        <v/>
      </c>
    </row>
    <row r="240" spans="1:8" x14ac:dyDescent="0.4">
      <c r="A240" s="137" t="str">
        <f t="shared" si="17"/>
        <v/>
      </c>
    </row>
    <row r="241" spans="1:6" x14ac:dyDescent="0.4">
      <c r="A241" s="137" t="str">
        <f t="shared" si="17"/>
        <v/>
      </c>
    </row>
    <row r="242" spans="1:6" x14ac:dyDescent="0.4">
      <c r="A242" s="137" t="str">
        <f t="shared" si="17"/>
        <v/>
      </c>
    </row>
    <row r="243" spans="1:6" x14ac:dyDescent="0.4">
      <c r="A243" s="137" t="str">
        <f t="shared" si="17"/>
        <v/>
      </c>
    </row>
    <row r="244" spans="1:6" x14ac:dyDescent="0.4">
      <c r="A244" s="137" t="str">
        <f t="shared" si="17"/>
        <v/>
      </c>
    </row>
    <row r="245" spans="1:6" x14ac:dyDescent="0.4">
      <c r="A245" s="137" t="str">
        <f t="shared" si="17"/>
        <v/>
      </c>
    </row>
    <row r="246" spans="1:6" x14ac:dyDescent="0.4">
      <c r="A246" s="137" t="str">
        <f t="shared" si="17"/>
        <v/>
      </c>
    </row>
    <row r="247" spans="1:6" x14ac:dyDescent="0.4">
      <c r="A247" s="137" t="str">
        <f t="shared" si="17"/>
        <v/>
      </c>
    </row>
    <row r="248" spans="1:6" x14ac:dyDescent="0.4">
      <c r="A248" s="137" t="str">
        <f t="shared" si="17"/>
        <v/>
      </c>
    </row>
    <row r="249" spans="1:6" x14ac:dyDescent="0.4">
      <c r="A249" s="137" t="str">
        <f t="shared" si="17"/>
        <v/>
      </c>
    </row>
    <row r="250" spans="1:6" x14ac:dyDescent="0.4">
      <c r="A250" s="137" t="str">
        <f t="shared" si="17"/>
        <v/>
      </c>
    </row>
    <row r="251" spans="1:6" x14ac:dyDescent="0.4">
      <c r="A251" s="137" t="str">
        <f t="shared" si="17"/>
        <v/>
      </c>
    </row>
    <row r="252" spans="1:6" x14ac:dyDescent="0.4">
      <c r="A252" s="137" t="str">
        <f t="shared" si="17"/>
        <v/>
      </c>
    </row>
    <row r="253" spans="1:6" x14ac:dyDescent="0.4">
      <c r="A253" s="137" t="str">
        <f t="shared" si="17"/>
        <v/>
      </c>
    </row>
    <row r="254" spans="1:6" ht="20" x14ac:dyDescent="0.6">
      <c r="A254" s="137" t="str">
        <f t="shared" si="17"/>
        <v/>
      </c>
      <c r="B254" s="170" t="s">
        <v>42</v>
      </c>
      <c r="C254" s="170"/>
      <c r="D254" s="170"/>
      <c r="E254" s="170"/>
      <c r="F254" s="170"/>
    </row>
    <row r="255" spans="1:6" x14ac:dyDescent="0.4">
      <c r="A255" s="137" t="str">
        <f t="shared" si="17"/>
        <v/>
      </c>
      <c r="B255" s="169" t="s">
        <v>86</v>
      </c>
      <c r="C255" s="169"/>
      <c r="D255" s="169"/>
      <c r="E255" s="169"/>
      <c r="F255" s="169"/>
    </row>
    <row r="256" spans="1:6" x14ac:dyDescent="0.4">
      <c r="A256" s="137" t="str">
        <f t="shared" si="17"/>
        <v/>
      </c>
      <c r="B256" s="172" t="s">
        <v>160</v>
      </c>
      <c r="C256" s="172"/>
      <c r="D256" s="172"/>
      <c r="E256" s="172"/>
      <c r="F256" s="172"/>
    </row>
    <row r="257" spans="1:8" x14ac:dyDescent="0.4">
      <c r="A257" s="137" t="str">
        <f t="shared" si="17"/>
        <v/>
      </c>
      <c r="B257" s="169" t="s">
        <v>91</v>
      </c>
      <c r="C257" s="169"/>
      <c r="D257" s="169"/>
      <c r="E257" s="169"/>
      <c r="F257" s="169"/>
    </row>
    <row r="258" spans="1:8" x14ac:dyDescent="0.4">
      <c r="A258" s="137" t="str">
        <f t="shared" si="17"/>
        <v/>
      </c>
    </row>
    <row r="259" spans="1:8" ht="18.75" customHeight="1" x14ac:dyDescent="0.4">
      <c r="A259" s="137" t="str">
        <f t="shared" si="17"/>
        <v>Compañías</v>
      </c>
      <c r="B259" s="94" t="s">
        <v>32</v>
      </c>
      <c r="C259" s="94" t="s">
        <v>33</v>
      </c>
      <c r="D259" s="94" t="s">
        <v>50</v>
      </c>
      <c r="E259" s="145" t="s">
        <v>100</v>
      </c>
      <c r="F259" s="145" t="s">
        <v>60</v>
      </c>
    </row>
    <row r="260" spans="1:8" ht="15" customHeight="1" x14ac:dyDescent="0.4">
      <c r="A260" s="137" t="str">
        <f t="shared" si="17"/>
        <v>AbrilSeguros Universal, S. A.</v>
      </c>
      <c r="B260" s="47">
        <f t="shared" ref="B260:B292" si="18">RANK(D260,$D$260:$D$292)</f>
        <v>1</v>
      </c>
      <c r="C260" s="87" t="s">
        <v>84</v>
      </c>
      <c r="D260" s="49">
        <f>VLOOKUP(A260,'PNC Exon. &amp; no Exon.'!A:D,3,0)+VLOOKUP(A260,'PNC Exon. &amp; no Exon.'!A:D,4,0)</f>
        <v>1501179986.5</v>
      </c>
      <c r="E260" s="146">
        <f t="shared" ref="E260:E292" si="19">IFERROR(D260/$D$293*100,0)</f>
        <v>19.354623694830174</v>
      </c>
      <c r="F260" s="146">
        <f>(E260)</f>
        <v>19.354623694830174</v>
      </c>
      <c r="H260" s="137" t="s">
        <v>3</v>
      </c>
    </row>
    <row r="261" spans="1:8" ht="15" customHeight="1" x14ac:dyDescent="0.4">
      <c r="A261" s="137" t="str">
        <f t="shared" si="17"/>
        <v>AbrilHumano Seguros, S. A.</v>
      </c>
      <c r="B261" s="47">
        <f t="shared" si="18"/>
        <v>2</v>
      </c>
      <c r="C261" s="51" t="s">
        <v>92</v>
      </c>
      <c r="D261" s="49">
        <f>VLOOKUP(A261,'PNC Exon. &amp; no Exon.'!A:D,3,0)+VLOOKUP(A261,'PNC Exon. &amp; no Exon.'!A:D,4,0)</f>
        <v>1249802728.29</v>
      </c>
      <c r="E261" s="146">
        <f t="shared" si="19"/>
        <v>16.113631753926285</v>
      </c>
      <c r="F261" s="146">
        <f t="shared" ref="F261:F292" si="20">(F260+E261)</f>
        <v>35.468255448756459</v>
      </c>
      <c r="H261" s="137" t="s">
        <v>3</v>
      </c>
    </row>
    <row r="262" spans="1:8" ht="15" customHeight="1" x14ac:dyDescent="0.4">
      <c r="A262" s="137" t="str">
        <f t="shared" si="17"/>
        <v>AbrilMapfre BHD Compañía de Seguros</v>
      </c>
      <c r="B262" s="47">
        <f t="shared" si="18"/>
        <v>3</v>
      </c>
      <c r="C262" s="51" t="s">
        <v>110</v>
      </c>
      <c r="D262" s="49">
        <f>VLOOKUP(A262,'PNC Exon. &amp; no Exon.'!A:D,3,0)+VLOOKUP(A262,'PNC Exon. &amp; no Exon.'!A:D,4,0)</f>
        <v>1176734675.0899999</v>
      </c>
      <c r="E262" s="146">
        <f t="shared" si="19"/>
        <v>15.171569718382466</v>
      </c>
      <c r="F262" s="146">
        <f t="shared" si="20"/>
        <v>50.639825167138923</v>
      </c>
      <c r="H262" s="137" t="s">
        <v>3</v>
      </c>
    </row>
    <row r="263" spans="1:8" ht="15" customHeight="1" x14ac:dyDescent="0.4">
      <c r="A263" s="137" t="str">
        <f t="shared" si="17"/>
        <v>AbrilSeguros Reservas, S. A.</v>
      </c>
      <c r="B263" s="47">
        <f t="shared" si="18"/>
        <v>4</v>
      </c>
      <c r="C263" s="51" t="s">
        <v>93</v>
      </c>
      <c r="D263" s="49">
        <f>VLOOKUP(A263,'PNC Exon. &amp; no Exon.'!A:D,3,0)+VLOOKUP(A263,'PNC Exon. &amp; no Exon.'!A:D,4,0)</f>
        <v>1098342437.6700001</v>
      </c>
      <c r="E263" s="146">
        <f t="shared" si="19"/>
        <v>14.160863294433026</v>
      </c>
      <c r="F263" s="146">
        <f t="shared" si="20"/>
        <v>64.800688461571951</v>
      </c>
      <c r="H263" s="137" t="s">
        <v>3</v>
      </c>
    </row>
    <row r="264" spans="1:8" ht="15" customHeight="1" x14ac:dyDescent="0.4">
      <c r="A264" s="137" t="str">
        <f t="shared" si="17"/>
        <v>AbrilLa Colonial, S. A., Compañia De Seguros</v>
      </c>
      <c r="B264" s="47">
        <f t="shared" si="18"/>
        <v>5</v>
      </c>
      <c r="C264" s="51" t="s">
        <v>111</v>
      </c>
      <c r="D264" s="49">
        <f>VLOOKUP(A264,'PNC Exon. &amp; no Exon.'!A:D,3,0)+VLOOKUP(A264,'PNC Exon. &amp; no Exon.'!A:D,4,0)</f>
        <v>592250514.20000005</v>
      </c>
      <c r="E264" s="146">
        <f t="shared" si="19"/>
        <v>7.6358504233300843</v>
      </c>
      <c r="F264" s="146">
        <f t="shared" si="20"/>
        <v>72.436538884902035</v>
      </c>
      <c r="H264" s="137" t="s">
        <v>3</v>
      </c>
    </row>
    <row r="265" spans="1:8" ht="15" customHeight="1" x14ac:dyDescent="0.4">
      <c r="A265" s="137" t="str">
        <f t="shared" si="17"/>
        <v>AbrilSeguros Sura, S.A.</v>
      </c>
      <c r="B265" s="47">
        <f t="shared" si="18"/>
        <v>6</v>
      </c>
      <c r="C265" s="51" t="s">
        <v>112</v>
      </c>
      <c r="D265" s="49">
        <f>VLOOKUP(A265,'PNC Exon. &amp; no Exon.'!A:D,3,0)+VLOOKUP(A265,'PNC Exon. &amp; no Exon.'!A:D,4,0)</f>
        <v>536787549.05000001</v>
      </c>
      <c r="E265" s="146">
        <f t="shared" si="19"/>
        <v>6.9207697340514365</v>
      </c>
      <c r="F265" s="146">
        <f t="shared" si="20"/>
        <v>79.357308618953468</v>
      </c>
      <c r="H265" s="137" t="s">
        <v>3</v>
      </c>
    </row>
    <row r="266" spans="1:8" ht="15" customHeight="1" x14ac:dyDescent="0.4">
      <c r="A266" s="137" t="str">
        <f t="shared" si="17"/>
        <v>AbrilSeguros Crecer, S. A.</v>
      </c>
      <c r="B266" s="47">
        <f t="shared" si="18"/>
        <v>7</v>
      </c>
      <c r="C266" s="51" t="s">
        <v>94</v>
      </c>
      <c r="D266" s="49">
        <f>VLOOKUP(A266,'PNC Exon. &amp; no Exon.'!A:D,3,0)+VLOOKUP(A266,'PNC Exon. &amp; no Exon.'!A:D,4,0)</f>
        <v>321385442.46999997</v>
      </c>
      <c r="E266" s="146">
        <f t="shared" si="19"/>
        <v>4.1436032693894038</v>
      </c>
      <c r="F266" s="146">
        <f t="shared" si="20"/>
        <v>83.50091188834287</v>
      </c>
      <c r="H266" s="137" t="s">
        <v>3</v>
      </c>
    </row>
    <row r="267" spans="1:8" ht="15" customHeight="1" x14ac:dyDescent="0.4">
      <c r="A267" s="137" t="str">
        <f t="shared" si="17"/>
        <v>AbrilWorldwide Seguros, S. A.</v>
      </c>
      <c r="B267" s="47">
        <f t="shared" si="18"/>
        <v>8</v>
      </c>
      <c r="C267" s="51" t="s">
        <v>113</v>
      </c>
      <c r="D267" s="49">
        <f>VLOOKUP(A267,'PNC Exon. &amp; no Exon.'!A:D,3,0)+VLOOKUP(A267,'PNC Exon. &amp; no Exon.'!A:D,4,0)</f>
        <v>218499409.14999998</v>
      </c>
      <c r="E267" s="146">
        <f t="shared" si="19"/>
        <v>2.8170998012708868</v>
      </c>
      <c r="F267" s="146">
        <f t="shared" si="20"/>
        <v>86.318011689613755</v>
      </c>
      <c r="H267" s="137" t="s">
        <v>3</v>
      </c>
    </row>
    <row r="268" spans="1:8" ht="15" customHeight="1" x14ac:dyDescent="0.4">
      <c r="A268" s="137" t="str">
        <f t="shared" si="17"/>
        <v>AbrilGeneral de Seguros, S. A.</v>
      </c>
      <c r="B268" s="47">
        <f t="shared" si="18"/>
        <v>9</v>
      </c>
      <c r="C268" s="51" t="s">
        <v>77</v>
      </c>
      <c r="D268" s="49">
        <f>VLOOKUP(A268,'PNC Exon. &amp; no Exon.'!A:D,3,0)+VLOOKUP(A268,'PNC Exon. &amp; no Exon.'!A:D,4,0)</f>
        <v>161649285.69</v>
      </c>
      <c r="E268" s="146">
        <f t="shared" si="19"/>
        <v>2.0841345629463905</v>
      </c>
      <c r="F268" s="146">
        <f t="shared" si="20"/>
        <v>88.402146252560144</v>
      </c>
      <c r="H268" s="137" t="s">
        <v>3</v>
      </c>
    </row>
    <row r="269" spans="1:8" ht="15" customHeight="1" x14ac:dyDescent="0.4">
      <c r="A269" s="137" t="str">
        <f t="shared" si="17"/>
        <v>AbrilLa Monumental de Seguros, S. A.</v>
      </c>
      <c r="B269" s="47">
        <f t="shared" si="18"/>
        <v>10</v>
      </c>
      <c r="C269" s="51" t="s">
        <v>85</v>
      </c>
      <c r="D269" s="49">
        <f>VLOOKUP(A269,'PNC Exon. &amp; no Exon.'!A:D,3,0)+VLOOKUP(A269,'PNC Exon. &amp; no Exon.'!A:D,4,0)</f>
        <v>115233717.97999999</v>
      </c>
      <c r="E269" s="146">
        <f t="shared" si="19"/>
        <v>1.4857014272212892</v>
      </c>
      <c r="F269" s="146">
        <f t="shared" si="20"/>
        <v>89.88784767978143</v>
      </c>
      <c r="H269" s="137" t="s">
        <v>3</v>
      </c>
    </row>
    <row r="270" spans="1:8" ht="15" customHeight="1" x14ac:dyDescent="0.4">
      <c r="A270" s="137" t="str">
        <f t="shared" si="17"/>
        <v>AbrilSeguros Pepín, S. A.</v>
      </c>
      <c r="B270" s="47">
        <f t="shared" si="18"/>
        <v>11</v>
      </c>
      <c r="C270" s="51" t="s">
        <v>114</v>
      </c>
      <c r="D270" s="49">
        <f>VLOOKUP(A270,'PNC Exon. &amp; no Exon.'!A:D,3,0)+VLOOKUP(A270,'PNC Exon. &amp; no Exon.'!A:D,4,0)</f>
        <v>106169456.53000002</v>
      </c>
      <c r="E270" s="146">
        <f t="shared" si="19"/>
        <v>1.3688364469964112</v>
      </c>
      <c r="F270" s="146">
        <f t="shared" si="20"/>
        <v>91.256684126777841</v>
      </c>
      <c r="H270" s="137" t="s">
        <v>3</v>
      </c>
    </row>
    <row r="271" spans="1:8" ht="15" customHeight="1" x14ac:dyDescent="0.4">
      <c r="A271" s="137" t="str">
        <f t="shared" si="17"/>
        <v>AbrilCompañía Dominicana de Seguros, C. por A.</v>
      </c>
      <c r="B271" s="47">
        <f t="shared" si="18"/>
        <v>12</v>
      </c>
      <c r="C271" s="51" t="s">
        <v>115</v>
      </c>
      <c r="D271" s="49">
        <f>VLOOKUP(A271,'PNC Exon. &amp; no Exon.'!A:D,3,0)+VLOOKUP(A271,'PNC Exon. &amp; no Exon.'!A:D,4,0)</f>
        <v>85238298.850000009</v>
      </c>
      <c r="E271" s="146">
        <f t="shared" si="19"/>
        <v>1.0989722841133984</v>
      </c>
      <c r="F271" s="146">
        <f t="shared" si="20"/>
        <v>92.355656410891243</v>
      </c>
      <c r="H271" s="137" t="s">
        <v>3</v>
      </c>
    </row>
    <row r="272" spans="1:8" ht="15" customHeight="1" x14ac:dyDescent="0.4">
      <c r="A272" s="137" t="str">
        <f t="shared" si="17"/>
        <v>AbrilBanesco Seguros</v>
      </c>
      <c r="B272" s="47">
        <f t="shared" si="18"/>
        <v>13</v>
      </c>
      <c r="C272" s="51" t="s">
        <v>118</v>
      </c>
      <c r="D272" s="49">
        <f>VLOOKUP(A272,'PNC Exon. &amp; no Exon.'!A:D,3,0)+VLOOKUP(A272,'PNC Exon. &amp; no Exon.'!A:D,4,0)</f>
        <v>56009978.970000006</v>
      </c>
      <c r="E272" s="146">
        <f t="shared" si="19"/>
        <v>0.72213330571184098</v>
      </c>
      <c r="F272" s="146">
        <f t="shared" si="20"/>
        <v>93.077789716603078</v>
      </c>
      <c r="H272" s="137" t="s">
        <v>3</v>
      </c>
    </row>
    <row r="273" spans="1:8" ht="15" customHeight="1" x14ac:dyDescent="0.4">
      <c r="A273" s="137" t="str">
        <f t="shared" si="17"/>
        <v>AbrilAtlántica Seguros, S. A.</v>
      </c>
      <c r="B273" s="47">
        <f t="shared" si="18"/>
        <v>14</v>
      </c>
      <c r="C273" s="50" t="s">
        <v>119</v>
      </c>
      <c r="D273" s="49">
        <f>VLOOKUP(A273,'PNC Exon. &amp; no Exon.'!A:D,3,0)+VLOOKUP(A273,'PNC Exon. &amp; no Exon.'!A:D,4,0)</f>
        <v>54161029.099999994</v>
      </c>
      <c r="E273" s="146">
        <f t="shared" si="19"/>
        <v>0.69829490572897823</v>
      </c>
      <c r="F273" s="146">
        <f t="shared" si="20"/>
        <v>93.77608462233205</v>
      </c>
      <c r="H273" s="137" t="s">
        <v>3</v>
      </c>
    </row>
    <row r="274" spans="1:8" ht="15" customHeight="1" x14ac:dyDescent="0.4">
      <c r="A274" s="137" t="str">
        <f t="shared" si="17"/>
        <v>AbrilSeguros La Internacional, S. A.</v>
      </c>
      <c r="B274" s="47">
        <f t="shared" si="18"/>
        <v>15</v>
      </c>
      <c r="C274" s="51" t="s">
        <v>80</v>
      </c>
      <c r="D274" s="49">
        <f>VLOOKUP(A274,'PNC Exon. &amp; no Exon.'!A:D,3,0)+VLOOKUP(A274,'PNC Exon. &amp; no Exon.'!A:D,4,0)</f>
        <v>51673802.210000001</v>
      </c>
      <c r="E274" s="146">
        <f t="shared" si="19"/>
        <v>0.66622723833897435</v>
      </c>
      <c r="F274" s="146">
        <f t="shared" si="20"/>
        <v>94.442311860671026</v>
      </c>
      <c r="H274" s="137" t="s">
        <v>3</v>
      </c>
    </row>
    <row r="275" spans="1:8" ht="15" customHeight="1" x14ac:dyDescent="0.4">
      <c r="A275" s="137" t="str">
        <f t="shared" si="17"/>
        <v xml:space="preserve">AbrilCooperativa Nacional De Seguros, Inc </v>
      </c>
      <c r="B275" s="47">
        <f t="shared" si="18"/>
        <v>17</v>
      </c>
      <c r="C275" s="51" t="s">
        <v>120</v>
      </c>
      <c r="D275" s="49">
        <f>VLOOKUP(A275,'PNC Exon. &amp; no Exon.'!A:D,3,0)+VLOOKUP(A275,'PNC Exon. &amp; no Exon.'!A:D,4,0)</f>
        <v>49217840.280000001</v>
      </c>
      <c r="E275" s="146">
        <f t="shared" si="19"/>
        <v>0.63456266820651153</v>
      </c>
      <c r="F275" s="146">
        <f t="shared" si="20"/>
        <v>95.076874528877539</v>
      </c>
      <c r="H275" s="137" t="s">
        <v>3</v>
      </c>
    </row>
    <row r="276" spans="1:8" ht="15" customHeight="1" x14ac:dyDescent="0.4">
      <c r="A276" s="137" t="str">
        <f t="shared" si="17"/>
        <v>AbrilPatria, S. A., Compañía de Seguros</v>
      </c>
      <c r="B276" s="47">
        <f t="shared" si="18"/>
        <v>16</v>
      </c>
      <c r="C276" s="51" t="s">
        <v>116</v>
      </c>
      <c r="D276" s="49">
        <f>VLOOKUP(A276,'PNC Exon. &amp; no Exon.'!A:D,3,0)+VLOOKUP(A276,'PNC Exon. &amp; no Exon.'!A:D,4,0)</f>
        <v>50494404.990000002</v>
      </c>
      <c r="E276" s="146">
        <f t="shared" si="19"/>
        <v>0.65102134058846584</v>
      </c>
      <c r="F276" s="146">
        <f t="shared" si="20"/>
        <v>95.72789586946601</v>
      </c>
      <c r="H276" s="137" t="s">
        <v>3</v>
      </c>
    </row>
    <row r="277" spans="1:8" ht="15" customHeight="1" x14ac:dyDescent="0.4">
      <c r="A277" s="137" t="str">
        <f t="shared" si="17"/>
        <v>AbrilAtrio Seguros S. A.</v>
      </c>
      <c r="B277" s="47">
        <f t="shared" si="18"/>
        <v>18</v>
      </c>
      <c r="C277" s="51" t="s">
        <v>121</v>
      </c>
      <c r="D277" s="49">
        <f>VLOOKUP(A277,'PNC Exon. &amp; no Exon.'!A:D,3,0)+VLOOKUP(A277,'PNC Exon. &amp; no Exon.'!A:D,4,0)</f>
        <v>47005621.899999999</v>
      </c>
      <c r="E277" s="146">
        <f t="shared" si="19"/>
        <v>0.60604066907200804</v>
      </c>
      <c r="F277" s="146">
        <f t="shared" si="20"/>
        <v>96.333936538538012</v>
      </c>
      <c r="H277" s="137" t="s">
        <v>3</v>
      </c>
    </row>
    <row r="278" spans="1:8" ht="15" customHeight="1" x14ac:dyDescent="0.4">
      <c r="A278" s="137" t="str">
        <f t="shared" si="17"/>
        <v>AbrilAngloamericana de Seguros, S. A.</v>
      </c>
      <c r="B278" s="47">
        <f t="shared" si="18"/>
        <v>19</v>
      </c>
      <c r="C278" s="51" t="s">
        <v>78</v>
      </c>
      <c r="D278" s="49">
        <f>VLOOKUP(A278,'PNC Exon. &amp; no Exon.'!A:D,3,0)+VLOOKUP(A278,'PNC Exon. &amp; no Exon.'!A:D,4,0)</f>
        <v>42549820.950000003</v>
      </c>
      <c r="E278" s="146">
        <f t="shared" si="19"/>
        <v>0.54859229417901079</v>
      </c>
      <c r="F278" s="146">
        <f t="shared" si="20"/>
        <v>96.882528832717028</v>
      </c>
      <c r="H278" s="137" t="s">
        <v>3</v>
      </c>
    </row>
    <row r="279" spans="1:8" ht="15" customHeight="1" x14ac:dyDescent="0.4">
      <c r="A279" s="137" t="str">
        <f t="shared" si="17"/>
        <v>AbrilCuna Mutual Insurance Society Dominicana</v>
      </c>
      <c r="B279" s="47">
        <f t="shared" si="18"/>
        <v>20</v>
      </c>
      <c r="C279" s="51" t="s">
        <v>122</v>
      </c>
      <c r="D279" s="49">
        <f>VLOOKUP(A279,'PNC Exon. &amp; no Exon.'!A:D,3,0)+VLOOKUP(A279,'PNC Exon. &amp; no Exon.'!A:D,4,0)</f>
        <v>41956612.579999998</v>
      </c>
      <c r="E279" s="146">
        <f t="shared" si="19"/>
        <v>0.54094409417819511</v>
      </c>
      <c r="F279" s="146">
        <f t="shared" si="20"/>
        <v>97.423472926895229</v>
      </c>
      <c r="H279" s="137" t="s">
        <v>3</v>
      </c>
    </row>
    <row r="280" spans="1:8" ht="15" customHeight="1" x14ac:dyDescent="0.4">
      <c r="A280" s="137" t="str">
        <f t="shared" si="17"/>
        <v>AbrilBupa Dominicana, S. A.</v>
      </c>
      <c r="B280" s="47">
        <f t="shared" si="18"/>
        <v>21</v>
      </c>
      <c r="C280" s="50" t="s">
        <v>123</v>
      </c>
      <c r="D280" s="49">
        <f>VLOOKUP(A280,'PNC Exon. &amp; no Exon.'!A:D,3,0)+VLOOKUP(A280,'PNC Exon. &amp; no Exon.'!A:D,4,0)</f>
        <v>32437537.59</v>
      </c>
      <c r="E280" s="146">
        <f t="shared" si="19"/>
        <v>0.41821523021041052</v>
      </c>
      <c r="F280" s="146">
        <f t="shared" si="20"/>
        <v>97.841688157105636</v>
      </c>
      <c r="H280" s="137" t="s">
        <v>3</v>
      </c>
    </row>
    <row r="281" spans="1:8" ht="15" customHeight="1" x14ac:dyDescent="0.4">
      <c r="A281" s="137" t="str">
        <f t="shared" si="17"/>
        <v>AbrilBMI Compañía de Seguros, S. A.</v>
      </c>
      <c r="B281" s="47">
        <f t="shared" si="18"/>
        <v>22</v>
      </c>
      <c r="C281" s="51" t="s">
        <v>87</v>
      </c>
      <c r="D281" s="49">
        <f>VLOOKUP(A281,'PNC Exon. &amp; no Exon.'!A:D,3,0)+VLOOKUP(A281,'PNC Exon. &amp; no Exon.'!A:D,4,0)</f>
        <v>29063852.210000001</v>
      </c>
      <c r="E281" s="146">
        <f t="shared" si="19"/>
        <v>0.37471850657843037</v>
      </c>
      <c r="F281" s="146">
        <f t="shared" si="20"/>
        <v>98.216406663684069</v>
      </c>
      <c r="H281" s="137" t="s">
        <v>3</v>
      </c>
    </row>
    <row r="282" spans="1:8" ht="15" customHeight="1" x14ac:dyDescent="0.4">
      <c r="A282" s="137" t="str">
        <f t="shared" si="17"/>
        <v>AbrilSeguros APS, S.R.L.</v>
      </c>
      <c r="B282" s="47">
        <f t="shared" si="18"/>
        <v>23</v>
      </c>
      <c r="C282" s="51" t="s">
        <v>124</v>
      </c>
      <c r="D282" s="49">
        <f>VLOOKUP(A282,'PNC Exon. &amp; no Exon.'!A:D,3,0)+VLOOKUP(A282,'PNC Exon. &amp; no Exon.'!A:D,4,0)</f>
        <v>26475624.439999998</v>
      </c>
      <c r="E282" s="146">
        <f t="shared" si="19"/>
        <v>0.34134864088920414</v>
      </c>
      <c r="F282" s="146">
        <f t="shared" si="20"/>
        <v>98.557755304573277</v>
      </c>
      <c r="H282" s="137" t="s">
        <v>3</v>
      </c>
    </row>
    <row r="283" spans="1:8" ht="15" customHeight="1" x14ac:dyDescent="0.4">
      <c r="A283" s="137" t="str">
        <f t="shared" si="17"/>
        <v>AbrilAseguradora Agropecuaria Dominicana, S. A.</v>
      </c>
      <c r="B283" s="47">
        <f t="shared" si="18"/>
        <v>24</v>
      </c>
      <c r="C283" s="51" t="s">
        <v>117</v>
      </c>
      <c r="D283" s="49">
        <f>VLOOKUP(A283,'PNC Exon. &amp; no Exon.'!A:D,3,0)+VLOOKUP(A283,'PNC Exon. &amp; no Exon.'!A:D,4,0)</f>
        <v>24551073.990000002</v>
      </c>
      <c r="E283" s="146">
        <f t="shared" si="19"/>
        <v>0.31653552715438016</v>
      </c>
      <c r="F283" s="146">
        <f t="shared" si="20"/>
        <v>98.874290831727663</v>
      </c>
      <c r="H283" s="137" t="s">
        <v>3</v>
      </c>
    </row>
    <row r="284" spans="1:8" ht="15" customHeight="1" x14ac:dyDescent="0.4">
      <c r="A284" s="137" t="str">
        <f t="shared" si="17"/>
        <v>AbrilFuturo Seguros</v>
      </c>
      <c r="B284" s="47">
        <f t="shared" si="18"/>
        <v>25</v>
      </c>
      <c r="C284" s="51" t="s">
        <v>109</v>
      </c>
      <c r="D284" s="49">
        <f>VLOOKUP(A284,'PNC Exon. &amp; no Exon.'!A:D,3,0)+VLOOKUP(A284,'PNC Exon. &amp; no Exon.'!A:D,4,0)</f>
        <v>23168423.399999999</v>
      </c>
      <c r="E284" s="146">
        <f t="shared" si="19"/>
        <v>0.29870909587262728</v>
      </c>
      <c r="F284" s="146">
        <f t="shared" si="20"/>
        <v>99.172999927600287</v>
      </c>
      <c r="H284" s="137" t="s">
        <v>3</v>
      </c>
    </row>
    <row r="285" spans="1:8" ht="15" customHeight="1" x14ac:dyDescent="0.4">
      <c r="A285" s="137" t="str">
        <f t="shared" si="17"/>
        <v>AbrilSeguros Ademi, S.A.</v>
      </c>
      <c r="B285" s="47">
        <f t="shared" si="18"/>
        <v>26</v>
      </c>
      <c r="C285" s="51" t="s">
        <v>126</v>
      </c>
      <c r="D285" s="49">
        <f>VLOOKUP(A285,'PNC Exon. &amp; no Exon.'!A:D,3,0)+VLOOKUP(A285,'PNC Exon. &amp; no Exon.'!A:D,4,0)</f>
        <v>21083038.390000001</v>
      </c>
      <c r="E285" s="146">
        <f t="shared" si="19"/>
        <v>0.27182235178440289</v>
      </c>
      <c r="F285" s="146">
        <f t="shared" si="20"/>
        <v>99.444822279384695</v>
      </c>
      <c r="H285" s="137" t="s">
        <v>3</v>
      </c>
    </row>
    <row r="286" spans="1:8" ht="15" customHeight="1" x14ac:dyDescent="0.4">
      <c r="A286" s="137" t="str">
        <f t="shared" si="17"/>
        <v>AbrilMultiseguros Su, S.A.</v>
      </c>
      <c r="B286" s="47">
        <f t="shared" si="18"/>
        <v>27</v>
      </c>
      <c r="C286" s="51" t="s">
        <v>125</v>
      </c>
      <c r="D286" s="49">
        <f>VLOOKUP(A286,'PNC Exon. &amp; no Exon.'!A:D,3,0)+VLOOKUP(A286,'PNC Exon. &amp; no Exon.'!A:D,4,0)</f>
        <v>20789698.75</v>
      </c>
      <c r="E286" s="146">
        <f t="shared" si="19"/>
        <v>0.26804034136724164</v>
      </c>
      <c r="F286" s="146">
        <f t="shared" si="20"/>
        <v>99.712862620751935</v>
      </c>
      <c r="H286" s="137" t="s">
        <v>3</v>
      </c>
    </row>
    <row r="287" spans="1:8" ht="15" customHeight="1" x14ac:dyDescent="0.4">
      <c r="A287" s="137" t="str">
        <f t="shared" si="17"/>
        <v>AbrilConfederación del Canadá Dominicana, S. A.</v>
      </c>
      <c r="B287" s="47">
        <f t="shared" si="18"/>
        <v>28</v>
      </c>
      <c r="C287" s="51" t="s">
        <v>127</v>
      </c>
      <c r="D287" s="49">
        <f>VLOOKUP(A287,'PNC Exon. &amp; no Exon.'!A:D,3,0)+VLOOKUP(A287,'PNC Exon. &amp; no Exon.'!A:D,4,0)</f>
        <v>8230957.5100000007</v>
      </c>
      <c r="E287" s="146">
        <f t="shared" si="19"/>
        <v>0.10612124241384988</v>
      </c>
      <c r="F287" s="146">
        <f t="shared" si="20"/>
        <v>99.818983863165784</v>
      </c>
      <c r="G287" s="4"/>
      <c r="H287" s="137" t="s">
        <v>3</v>
      </c>
    </row>
    <row r="288" spans="1:8" ht="15" customHeight="1" x14ac:dyDescent="0.4">
      <c r="A288" s="137" t="str">
        <f t="shared" si="17"/>
        <v>AbrilAutoseguro, S. A.</v>
      </c>
      <c r="B288" s="47">
        <f t="shared" si="18"/>
        <v>29</v>
      </c>
      <c r="C288" s="51" t="s">
        <v>79</v>
      </c>
      <c r="D288" s="49">
        <f>VLOOKUP(A288,'PNC Exon. &amp; no Exon.'!A:D,3,0)+VLOOKUP(A288,'PNC Exon. &amp; no Exon.'!A:D,4,0)</f>
        <v>4012361.55</v>
      </c>
      <c r="E288" s="146">
        <f t="shared" si="19"/>
        <v>5.1731137256175716E-2</v>
      </c>
      <c r="F288" s="146">
        <f t="shared" si="20"/>
        <v>99.870715000421953</v>
      </c>
      <c r="H288" s="137" t="s">
        <v>3</v>
      </c>
    </row>
    <row r="289" spans="1:8" ht="15" customHeight="1" x14ac:dyDescent="0.4">
      <c r="A289" s="137" t="str">
        <f t="shared" si="17"/>
        <v>AbrilSeguros Yunen, S.A.</v>
      </c>
      <c r="B289" s="47">
        <f t="shared" si="18"/>
        <v>30</v>
      </c>
      <c r="C289" s="51" t="s">
        <v>128</v>
      </c>
      <c r="D289" s="49">
        <f>VLOOKUP(A289,'PNC Exon. &amp; no Exon.'!A:D,3,0)+VLOOKUP(A289,'PNC Exon. &amp; no Exon.'!A:D,4,0)</f>
        <v>3831717.1399999997</v>
      </c>
      <c r="E289" s="146">
        <f t="shared" si="19"/>
        <v>4.9402099692681258E-2</v>
      </c>
      <c r="F289" s="146">
        <f t="shared" si="20"/>
        <v>99.920117100114638</v>
      </c>
      <c r="H289" s="137" t="s">
        <v>3</v>
      </c>
    </row>
    <row r="290" spans="1:8" ht="15" customHeight="1" x14ac:dyDescent="0.4">
      <c r="A290" s="137" t="str">
        <f t="shared" si="17"/>
        <v>AbrilHylseg Seguros S.A</v>
      </c>
      <c r="B290" s="47">
        <f t="shared" si="18"/>
        <v>31</v>
      </c>
      <c r="C290" s="51" t="s">
        <v>129</v>
      </c>
      <c r="D290" s="49">
        <f>VLOOKUP(A290,'PNC Exon. &amp; no Exon.'!A:D,3,0)+VLOOKUP(A290,'PNC Exon. &amp; no Exon.'!A:D,4,0)</f>
        <v>3543058.62</v>
      </c>
      <c r="E290" s="146">
        <f t="shared" si="19"/>
        <v>4.5680442675435508E-2</v>
      </c>
      <c r="F290" s="146">
        <f t="shared" si="20"/>
        <v>99.965797542790071</v>
      </c>
      <c r="H290" s="137" t="s">
        <v>3</v>
      </c>
    </row>
    <row r="291" spans="1:8" ht="15" customHeight="1" x14ac:dyDescent="0.4">
      <c r="A291" s="137" t="str">
        <f t="shared" si="17"/>
        <v>AbrilUnit, S.A.</v>
      </c>
      <c r="B291" s="47">
        <f t="shared" si="18"/>
        <v>32</v>
      </c>
      <c r="C291" s="51" t="s">
        <v>131</v>
      </c>
      <c r="D291" s="49">
        <f>VLOOKUP(A291,'PNC Exon. &amp; no Exon.'!A:D,3,0)+VLOOKUP(A291,'PNC Exon. &amp; no Exon.'!A:D,4,0)</f>
        <v>1877978.88</v>
      </c>
      <c r="E291" s="146">
        <f t="shared" si="19"/>
        <v>2.4212669270913326E-2</v>
      </c>
      <c r="F291" s="146">
        <f t="shared" si="20"/>
        <v>99.99001021206098</v>
      </c>
      <c r="H291" s="137" t="s">
        <v>3</v>
      </c>
    </row>
    <row r="292" spans="1:8" ht="15" customHeight="1" x14ac:dyDescent="0.4">
      <c r="A292" s="137" t="str">
        <f t="shared" si="17"/>
        <v>AbrilMidas Seguros, S.A.</v>
      </c>
      <c r="B292" s="47">
        <f t="shared" si="18"/>
        <v>33</v>
      </c>
      <c r="C292" s="51" t="s">
        <v>130</v>
      </c>
      <c r="D292" s="49">
        <f>VLOOKUP(A292,'PNC Exon. &amp; no Exon.'!A:D,3,0)+VLOOKUP(A292,'PNC Exon. &amp; no Exon.'!A:D,4,0)</f>
        <v>774826.21</v>
      </c>
      <c r="E292" s="146">
        <f t="shared" si="19"/>
        <v>9.989787939023699E-3</v>
      </c>
      <c r="F292" s="146">
        <f t="shared" si="20"/>
        <v>100</v>
      </c>
      <c r="H292" s="137" t="s">
        <v>3</v>
      </c>
    </row>
    <row r="293" spans="1:8" ht="18" customHeight="1" x14ac:dyDescent="0.4">
      <c r="A293" s="137" t="str">
        <f t="shared" si="17"/>
        <v xml:space="preserve">Total General </v>
      </c>
      <c r="B293" s="52"/>
      <c r="C293" s="53" t="s">
        <v>21</v>
      </c>
      <c r="D293" s="54">
        <f>SUM(D260:D292)</f>
        <v>7756182761.1299992</v>
      </c>
      <c r="E293" s="150">
        <f>SUM(E260:E292,0)</f>
        <v>100</v>
      </c>
      <c r="F293" s="151"/>
    </row>
    <row r="294" spans="1:8" x14ac:dyDescent="0.4">
      <c r="A294" s="137" t="str">
        <f t="shared" si="17"/>
        <v/>
      </c>
      <c r="B294" s="70" t="s">
        <v>172</v>
      </c>
      <c r="C294" s="28"/>
    </row>
    <row r="295" spans="1:8" x14ac:dyDescent="0.4">
      <c r="A295" s="137" t="str">
        <f t="shared" si="17"/>
        <v/>
      </c>
    </row>
    <row r="296" spans="1:8" x14ac:dyDescent="0.4">
      <c r="A296" s="137" t="str">
        <f t="shared" ref="A296:A359" si="21">H296&amp;C296</f>
        <v/>
      </c>
    </row>
    <row r="297" spans="1:8" x14ac:dyDescent="0.4">
      <c r="A297" s="137" t="str">
        <f t="shared" si="21"/>
        <v/>
      </c>
    </row>
    <row r="298" spans="1:8" x14ac:dyDescent="0.4">
      <c r="A298" s="137" t="str">
        <f t="shared" si="21"/>
        <v/>
      </c>
    </row>
    <row r="299" spans="1:8" x14ac:dyDescent="0.4">
      <c r="A299" s="137" t="str">
        <f t="shared" si="21"/>
        <v/>
      </c>
    </row>
    <row r="300" spans="1:8" x14ac:dyDescent="0.4">
      <c r="A300" s="137" t="str">
        <f t="shared" si="21"/>
        <v/>
      </c>
    </row>
    <row r="301" spans="1:8" x14ac:dyDescent="0.4">
      <c r="A301" s="137" t="str">
        <f t="shared" si="21"/>
        <v/>
      </c>
    </row>
    <row r="302" spans="1:8" x14ac:dyDescent="0.4">
      <c r="A302" s="137" t="str">
        <f t="shared" si="21"/>
        <v/>
      </c>
    </row>
    <row r="303" spans="1:8" x14ac:dyDescent="0.4">
      <c r="A303" s="137" t="str">
        <f t="shared" si="21"/>
        <v/>
      </c>
    </row>
    <row r="304" spans="1:8" x14ac:dyDescent="0.4">
      <c r="A304" s="137" t="str">
        <f t="shared" si="21"/>
        <v/>
      </c>
    </row>
    <row r="305" spans="1:6" x14ac:dyDescent="0.4">
      <c r="A305" s="137" t="str">
        <f t="shared" si="21"/>
        <v/>
      </c>
    </row>
    <row r="306" spans="1:6" x14ac:dyDescent="0.4">
      <c r="A306" s="137" t="str">
        <f t="shared" si="21"/>
        <v/>
      </c>
    </row>
    <row r="307" spans="1:6" x14ac:dyDescent="0.4">
      <c r="A307" s="137" t="str">
        <f t="shared" si="21"/>
        <v/>
      </c>
    </row>
    <row r="308" spans="1:6" x14ac:dyDescent="0.4">
      <c r="A308" s="137" t="str">
        <f t="shared" si="21"/>
        <v/>
      </c>
    </row>
    <row r="309" spans="1:6" x14ac:dyDescent="0.4">
      <c r="A309" s="137" t="str">
        <f t="shared" si="21"/>
        <v/>
      </c>
    </row>
    <row r="310" spans="1:6" x14ac:dyDescent="0.4">
      <c r="A310" s="137" t="str">
        <f t="shared" si="21"/>
        <v/>
      </c>
    </row>
    <row r="311" spans="1:6" x14ac:dyDescent="0.4">
      <c r="A311" s="137" t="str">
        <f t="shared" si="21"/>
        <v/>
      </c>
    </row>
    <row r="312" spans="1:6" x14ac:dyDescent="0.4">
      <c r="A312" s="137" t="str">
        <f t="shared" si="21"/>
        <v/>
      </c>
    </row>
    <row r="313" spans="1:6" x14ac:dyDescent="0.4">
      <c r="A313" s="137" t="str">
        <f t="shared" si="21"/>
        <v/>
      </c>
    </row>
    <row r="314" spans="1:6" x14ac:dyDescent="0.4">
      <c r="A314" s="137" t="str">
        <f t="shared" si="21"/>
        <v/>
      </c>
    </row>
    <row r="315" spans="1:6" x14ac:dyDescent="0.4">
      <c r="A315" s="137" t="str">
        <f t="shared" si="21"/>
        <v/>
      </c>
    </row>
    <row r="316" spans="1:6" x14ac:dyDescent="0.4">
      <c r="A316" s="137" t="str">
        <f t="shared" si="21"/>
        <v/>
      </c>
    </row>
    <row r="317" spans="1:6" ht="20" x14ac:dyDescent="0.6">
      <c r="A317" s="137" t="str">
        <f t="shared" si="21"/>
        <v/>
      </c>
      <c r="B317" s="170" t="s">
        <v>42</v>
      </c>
      <c r="C317" s="170"/>
      <c r="D317" s="170"/>
      <c r="E317" s="170"/>
      <c r="F317" s="170"/>
    </row>
    <row r="318" spans="1:6" x14ac:dyDescent="0.4">
      <c r="A318" s="137" t="str">
        <f t="shared" si="21"/>
        <v/>
      </c>
      <c r="B318" s="169" t="s">
        <v>86</v>
      </c>
      <c r="C318" s="169"/>
      <c r="D318" s="169"/>
      <c r="E318" s="169"/>
      <c r="F318" s="169"/>
    </row>
    <row r="319" spans="1:6" x14ac:dyDescent="0.4">
      <c r="A319" s="137" t="str">
        <f t="shared" si="21"/>
        <v/>
      </c>
      <c r="B319" s="172" t="s">
        <v>161</v>
      </c>
      <c r="C319" s="172"/>
      <c r="D319" s="172"/>
      <c r="E319" s="172"/>
      <c r="F319" s="172"/>
    </row>
    <row r="320" spans="1:6" x14ac:dyDescent="0.4">
      <c r="A320" s="137" t="str">
        <f t="shared" si="21"/>
        <v/>
      </c>
      <c r="B320" s="169" t="s">
        <v>91</v>
      </c>
      <c r="C320" s="169"/>
      <c r="D320" s="169"/>
      <c r="E320" s="169"/>
      <c r="F320" s="169"/>
    </row>
    <row r="321" spans="1:8" x14ac:dyDescent="0.4">
      <c r="A321" s="137" t="str">
        <f t="shared" si="21"/>
        <v/>
      </c>
    </row>
    <row r="322" spans="1:8" ht="20.25" customHeight="1" x14ac:dyDescent="0.4">
      <c r="A322" s="137" t="str">
        <f t="shared" si="21"/>
        <v>Compañías</v>
      </c>
      <c r="B322" s="94" t="s">
        <v>32</v>
      </c>
      <c r="C322" s="94" t="s">
        <v>33</v>
      </c>
      <c r="D322" s="94" t="s">
        <v>50</v>
      </c>
      <c r="E322" s="145" t="s">
        <v>100</v>
      </c>
      <c r="F322" s="145" t="s">
        <v>60</v>
      </c>
    </row>
    <row r="323" spans="1:8" ht="15" customHeight="1" x14ac:dyDescent="0.4">
      <c r="A323" s="137" t="str">
        <f t="shared" si="21"/>
        <v>MayoSeguros Universal, S. A.</v>
      </c>
      <c r="B323" s="47">
        <f t="shared" ref="B323:B355" si="22">RANK(D323,$D$323:$D$355)</f>
        <v>1</v>
      </c>
      <c r="C323" s="87" t="s">
        <v>84</v>
      </c>
      <c r="D323" s="49">
        <f>VLOOKUP(A323,'PNC Exon. &amp; no Exon.'!A:D,3,0)+VLOOKUP(A323,'PNC Exon. &amp; no Exon.'!A:D,4,0)</f>
        <v>1545794531.73</v>
      </c>
      <c r="E323" s="146">
        <f t="shared" ref="E323:E355" si="23">IFERROR(D323/$D$356*100,0)</f>
        <v>20.850458506919455</v>
      </c>
      <c r="F323" s="146">
        <f>(E323)</f>
        <v>20.850458506919455</v>
      </c>
      <c r="H323" s="137" t="s">
        <v>4</v>
      </c>
    </row>
    <row r="324" spans="1:8" ht="15" customHeight="1" x14ac:dyDescent="0.4">
      <c r="A324" s="137" t="str">
        <f t="shared" si="21"/>
        <v>MayoHumano Seguros, S. A.</v>
      </c>
      <c r="B324" s="47">
        <f t="shared" si="22"/>
        <v>2</v>
      </c>
      <c r="C324" s="51" t="s">
        <v>92</v>
      </c>
      <c r="D324" s="49">
        <f>VLOOKUP(A324,'PNC Exon. &amp; no Exon.'!A:D,3,0)+VLOOKUP(A324,'PNC Exon. &amp; no Exon.'!A:D,4,0)</f>
        <v>1268242940.3000002</v>
      </c>
      <c r="E324" s="146">
        <f t="shared" si="23"/>
        <v>17.106702256103915</v>
      </c>
      <c r="F324" s="146">
        <f t="shared" ref="F324:F355" si="24">(F323+E324)</f>
        <v>37.957160763023367</v>
      </c>
      <c r="H324" s="137" t="s">
        <v>4</v>
      </c>
    </row>
    <row r="325" spans="1:8" ht="15" customHeight="1" x14ac:dyDescent="0.4">
      <c r="A325" s="137" t="str">
        <f t="shared" si="21"/>
        <v>MayoSeguros Reservas, S. A.</v>
      </c>
      <c r="B325" s="47">
        <f t="shared" si="22"/>
        <v>3</v>
      </c>
      <c r="C325" s="51" t="s">
        <v>93</v>
      </c>
      <c r="D325" s="49">
        <f>VLOOKUP(A325,'PNC Exon. &amp; no Exon.'!A:D,3,0)+VLOOKUP(A325,'PNC Exon. &amp; no Exon.'!A:D,4,0)</f>
        <v>1000973932.1</v>
      </c>
      <c r="E325" s="146">
        <f t="shared" si="23"/>
        <v>13.501642688825676</v>
      </c>
      <c r="F325" s="146">
        <f t="shared" si="24"/>
        <v>51.458803451849043</v>
      </c>
      <c r="H325" s="137" t="s">
        <v>4</v>
      </c>
    </row>
    <row r="326" spans="1:8" ht="15" customHeight="1" x14ac:dyDescent="0.4">
      <c r="A326" s="137" t="str">
        <f t="shared" si="21"/>
        <v>MayoMapfre BHD Compañía de Seguros</v>
      </c>
      <c r="B326" s="47">
        <f t="shared" si="22"/>
        <v>4</v>
      </c>
      <c r="C326" s="51" t="s">
        <v>110</v>
      </c>
      <c r="D326" s="49">
        <f>VLOOKUP(A326,'PNC Exon. &amp; no Exon.'!A:D,3,0)+VLOOKUP(A326,'PNC Exon. &amp; no Exon.'!A:D,4,0)</f>
        <v>779703516.27999997</v>
      </c>
      <c r="E326" s="146">
        <f t="shared" si="23"/>
        <v>10.517035401659021</v>
      </c>
      <c r="F326" s="146">
        <f t="shared" si="24"/>
        <v>61.975838853508066</v>
      </c>
      <c r="H326" s="137" t="s">
        <v>4</v>
      </c>
    </row>
    <row r="327" spans="1:8" ht="15" customHeight="1" x14ac:dyDescent="0.4">
      <c r="A327" s="137" t="str">
        <f t="shared" si="21"/>
        <v>MayoLa Colonial, S. A., Compañia De Seguros</v>
      </c>
      <c r="B327" s="47">
        <f t="shared" si="22"/>
        <v>5</v>
      </c>
      <c r="C327" s="51" t="s">
        <v>111</v>
      </c>
      <c r="D327" s="49">
        <f>VLOOKUP(A327,'PNC Exon. &amp; no Exon.'!A:D,3,0)+VLOOKUP(A327,'PNC Exon. &amp; no Exon.'!A:D,4,0)</f>
        <v>661047353.21000004</v>
      </c>
      <c r="E327" s="146">
        <f t="shared" si="23"/>
        <v>8.9165410578781259</v>
      </c>
      <c r="F327" s="146">
        <f t="shared" si="24"/>
        <v>70.892379911386186</v>
      </c>
      <c r="H327" s="137" t="s">
        <v>4</v>
      </c>
    </row>
    <row r="328" spans="1:8" ht="15" customHeight="1" x14ac:dyDescent="0.4">
      <c r="A328" s="137" t="str">
        <f t="shared" si="21"/>
        <v>MayoSeguros Sura, S.A.</v>
      </c>
      <c r="B328" s="47">
        <f t="shared" si="22"/>
        <v>6</v>
      </c>
      <c r="C328" s="51" t="s">
        <v>112</v>
      </c>
      <c r="D328" s="49">
        <f>VLOOKUP(A328,'PNC Exon. &amp; no Exon.'!A:D,3,0)+VLOOKUP(A328,'PNC Exon. &amp; no Exon.'!A:D,4,0)</f>
        <v>512823503.27999997</v>
      </c>
      <c r="E328" s="146">
        <f t="shared" si="23"/>
        <v>6.9172227983921752</v>
      </c>
      <c r="F328" s="146">
        <f t="shared" si="24"/>
        <v>77.80960270977836</v>
      </c>
      <c r="H328" s="137" t="s">
        <v>4</v>
      </c>
    </row>
    <row r="329" spans="1:8" ht="15" customHeight="1" x14ac:dyDescent="0.4">
      <c r="A329" s="137" t="str">
        <f t="shared" si="21"/>
        <v>MayoSeguros Crecer, S. A.</v>
      </c>
      <c r="B329" s="47">
        <f t="shared" si="22"/>
        <v>7</v>
      </c>
      <c r="C329" s="51" t="s">
        <v>94</v>
      </c>
      <c r="D329" s="49">
        <f>VLOOKUP(A329,'PNC Exon. &amp; no Exon.'!A:D,3,0)+VLOOKUP(A329,'PNC Exon. &amp; no Exon.'!A:D,4,0)</f>
        <v>333360208.56</v>
      </c>
      <c r="E329" s="146">
        <f t="shared" si="23"/>
        <v>4.4965311066660956</v>
      </c>
      <c r="F329" s="146">
        <f t="shared" si="24"/>
        <v>82.306133816444458</v>
      </c>
      <c r="H329" s="137" t="s">
        <v>4</v>
      </c>
    </row>
    <row r="330" spans="1:8" ht="15" customHeight="1" x14ac:dyDescent="0.4">
      <c r="A330" s="137" t="str">
        <f t="shared" si="21"/>
        <v>MayoWorldwide Seguros, S. A.</v>
      </c>
      <c r="B330" s="47">
        <f t="shared" si="22"/>
        <v>8</v>
      </c>
      <c r="C330" s="51" t="s">
        <v>113</v>
      </c>
      <c r="D330" s="49">
        <f>VLOOKUP(A330,'PNC Exon. &amp; no Exon.'!A:D,3,0)+VLOOKUP(A330,'PNC Exon. &amp; no Exon.'!A:D,4,0)</f>
        <v>213105714.25</v>
      </c>
      <c r="E330" s="146">
        <f t="shared" si="23"/>
        <v>2.8744776626840651</v>
      </c>
      <c r="F330" s="146">
        <f t="shared" si="24"/>
        <v>85.18061147912853</v>
      </c>
      <c r="H330" s="137" t="s">
        <v>4</v>
      </c>
    </row>
    <row r="331" spans="1:8" ht="15" customHeight="1" x14ac:dyDescent="0.4">
      <c r="A331" s="137" t="str">
        <f t="shared" si="21"/>
        <v>MayoGeneral de Seguros, S. A.</v>
      </c>
      <c r="B331" s="47">
        <f t="shared" si="22"/>
        <v>9</v>
      </c>
      <c r="C331" s="51" t="s">
        <v>77</v>
      </c>
      <c r="D331" s="49">
        <f>VLOOKUP(A331,'PNC Exon. &amp; no Exon.'!A:D,3,0)+VLOOKUP(A331,'PNC Exon. &amp; no Exon.'!A:D,4,0)</f>
        <v>144353370.52000001</v>
      </c>
      <c r="E331" s="146">
        <f t="shared" si="23"/>
        <v>1.9471112755152058</v>
      </c>
      <c r="F331" s="146">
        <f t="shared" si="24"/>
        <v>87.127722754643742</v>
      </c>
      <c r="H331" s="137" t="s">
        <v>4</v>
      </c>
    </row>
    <row r="332" spans="1:8" ht="15" customHeight="1" x14ac:dyDescent="0.4">
      <c r="A332" s="137" t="str">
        <f t="shared" si="21"/>
        <v>MayoSeguros Pepín, S. A.</v>
      </c>
      <c r="B332" s="47">
        <f t="shared" si="22"/>
        <v>10</v>
      </c>
      <c r="C332" s="51" t="s">
        <v>114</v>
      </c>
      <c r="D332" s="49">
        <f>VLOOKUP(A332,'PNC Exon. &amp; no Exon.'!A:D,3,0)+VLOOKUP(A332,'PNC Exon. &amp; no Exon.'!A:D,4,0)</f>
        <v>113332154.42000002</v>
      </c>
      <c r="E332" s="146">
        <f t="shared" si="23"/>
        <v>1.5286814222258762</v>
      </c>
      <c r="F332" s="146">
        <f t="shared" si="24"/>
        <v>88.656404176869614</v>
      </c>
      <c r="H332" s="137" t="s">
        <v>4</v>
      </c>
    </row>
    <row r="333" spans="1:8" ht="15" customHeight="1" x14ac:dyDescent="0.4">
      <c r="A333" s="137" t="str">
        <f t="shared" si="21"/>
        <v>MayoLa Monumental de Seguros, S. A.</v>
      </c>
      <c r="B333" s="47">
        <f t="shared" si="22"/>
        <v>11</v>
      </c>
      <c r="C333" s="51" t="s">
        <v>85</v>
      </c>
      <c r="D333" s="49">
        <f>VLOOKUP(A333,'PNC Exon. &amp; no Exon.'!A:D,3,0)+VLOOKUP(A333,'PNC Exon. &amp; no Exon.'!A:D,4,0)</f>
        <v>109087878.31999999</v>
      </c>
      <c r="E333" s="146">
        <f t="shared" si="23"/>
        <v>1.4714324794340294</v>
      </c>
      <c r="F333" s="146">
        <f t="shared" si="24"/>
        <v>90.127836656303643</v>
      </c>
      <c r="H333" s="137" t="s">
        <v>4</v>
      </c>
    </row>
    <row r="334" spans="1:8" ht="15" customHeight="1" x14ac:dyDescent="0.4">
      <c r="A334" s="137" t="str">
        <f t="shared" si="21"/>
        <v>MayoCompañía Dominicana de Seguros, C. por A.</v>
      </c>
      <c r="B334" s="47">
        <f t="shared" si="22"/>
        <v>12</v>
      </c>
      <c r="C334" s="51" t="s">
        <v>115</v>
      </c>
      <c r="D334" s="49">
        <f>VLOOKUP(A334,'PNC Exon. &amp; no Exon.'!A:D,3,0)+VLOOKUP(A334,'PNC Exon. &amp; no Exon.'!A:D,4,0)</f>
        <v>83858123.539999992</v>
      </c>
      <c r="E334" s="146">
        <f t="shared" si="23"/>
        <v>1.1311207857502619</v>
      </c>
      <c r="F334" s="146">
        <f t="shared" si="24"/>
        <v>91.258957442053898</v>
      </c>
      <c r="H334" s="137" t="s">
        <v>4</v>
      </c>
    </row>
    <row r="335" spans="1:8" ht="15" customHeight="1" x14ac:dyDescent="0.4">
      <c r="A335" s="137" t="str">
        <f t="shared" si="21"/>
        <v>MayoBanesco Seguros</v>
      </c>
      <c r="B335" s="47">
        <f t="shared" si="22"/>
        <v>13</v>
      </c>
      <c r="C335" s="51" t="s">
        <v>118</v>
      </c>
      <c r="D335" s="49">
        <f>VLOOKUP(A335,'PNC Exon. &amp; no Exon.'!A:D,3,0)+VLOOKUP(A335,'PNC Exon. &amp; no Exon.'!A:D,4,0)</f>
        <v>68140769.620000005</v>
      </c>
      <c r="E335" s="146">
        <f t="shared" si="23"/>
        <v>0.91911716623896655</v>
      </c>
      <c r="F335" s="146">
        <f t="shared" si="24"/>
        <v>92.17807460829286</v>
      </c>
      <c r="H335" s="137" t="s">
        <v>4</v>
      </c>
    </row>
    <row r="336" spans="1:8" ht="15" customHeight="1" x14ac:dyDescent="0.4">
      <c r="A336" s="137" t="str">
        <f t="shared" si="21"/>
        <v>MayoPatria, S. A., Compañía de Seguros</v>
      </c>
      <c r="B336" s="47">
        <f t="shared" si="22"/>
        <v>19</v>
      </c>
      <c r="C336" s="51" t="s">
        <v>116</v>
      </c>
      <c r="D336" s="49">
        <f>VLOOKUP(A336,'PNC Exon. &amp; no Exon.'!A:D,3,0)+VLOOKUP(A336,'PNC Exon. &amp; no Exon.'!A:D,4,0)</f>
        <v>43587077.559999995</v>
      </c>
      <c r="E336" s="146">
        <f t="shared" si="23"/>
        <v>0.58792454847511366</v>
      </c>
      <c r="F336" s="146">
        <f t="shared" si="24"/>
        <v>92.765999156767975</v>
      </c>
      <c r="H336" s="137" t="s">
        <v>4</v>
      </c>
    </row>
    <row r="337" spans="1:8" ht="15" customHeight="1" x14ac:dyDescent="0.4">
      <c r="A337" s="137" t="str">
        <f t="shared" si="21"/>
        <v>MayoAtlántica Seguros, S. A.</v>
      </c>
      <c r="B337" s="47">
        <f t="shared" si="22"/>
        <v>14</v>
      </c>
      <c r="C337" s="50" t="s">
        <v>119</v>
      </c>
      <c r="D337" s="49">
        <f>VLOOKUP(A337,'PNC Exon. &amp; no Exon.'!A:D,3,0)+VLOOKUP(A337,'PNC Exon. &amp; no Exon.'!A:D,4,0)</f>
        <v>59124094.099999994</v>
      </c>
      <c r="E337" s="146">
        <f t="shared" si="23"/>
        <v>0.79749568619031397</v>
      </c>
      <c r="F337" s="146">
        <f t="shared" si="24"/>
        <v>93.563494842958292</v>
      </c>
      <c r="H337" s="137" t="s">
        <v>4</v>
      </c>
    </row>
    <row r="338" spans="1:8" ht="15" customHeight="1" x14ac:dyDescent="0.4">
      <c r="A338" s="137" t="str">
        <f t="shared" si="21"/>
        <v>MayoAtrio Seguros S. A.</v>
      </c>
      <c r="B338" s="47">
        <f t="shared" si="22"/>
        <v>15</v>
      </c>
      <c r="C338" s="51" t="s">
        <v>121</v>
      </c>
      <c r="D338" s="49">
        <f>VLOOKUP(A338,'PNC Exon. &amp; no Exon.'!A:D,3,0)+VLOOKUP(A338,'PNC Exon. &amp; no Exon.'!A:D,4,0)</f>
        <v>58903619.659999996</v>
      </c>
      <c r="E338" s="146">
        <f t="shared" si="23"/>
        <v>0.79452181542761202</v>
      </c>
      <c r="F338" s="146">
        <f t="shared" si="24"/>
        <v>94.358016658385907</v>
      </c>
      <c r="H338" s="137" t="s">
        <v>4</v>
      </c>
    </row>
    <row r="339" spans="1:8" ht="15" customHeight="1" x14ac:dyDescent="0.4">
      <c r="A339" s="137" t="str">
        <f t="shared" si="21"/>
        <v xml:space="preserve">MayoCooperativa Nacional De Seguros, Inc </v>
      </c>
      <c r="B339" s="47">
        <f t="shared" si="22"/>
        <v>18</v>
      </c>
      <c r="C339" s="51" t="s">
        <v>120</v>
      </c>
      <c r="D339" s="49">
        <f>VLOOKUP(A339,'PNC Exon. &amp; no Exon.'!A:D,3,0)+VLOOKUP(A339,'PNC Exon. &amp; no Exon.'!A:D,4,0)</f>
        <v>45589378.390000001</v>
      </c>
      <c r="E339" s="146">
        <f t="shared" si="23"/>
        <v>0.61493259483400564</v>
      </c>
      <c r="F339" s="146">
        <f t="shared" si="24"/>
        <v>94.972949253219909</v>
      </c>
      <c r="H339" s="137" t="s">
        <v>4</v>
      </c>
    </row>
    <row r="340" spans="1:8" ht="15" customHeight="1" x14ac:dyDescent="0.4">
      <c r="A340" s="137" t="str">
        <f t="shared" si="21"/>
        <v>MayoCuna Mutual Insurance Society Dominicana</v>
      </c>
      <c r="B340" s="47">
        <f t="shared" si="22"/>
        <v>20</v>
      </c>
      <c r="C340" s="51" t="s">
        <v>122</v>
      </c>
      <c r="D340" s="49">
        <f>VLOOKUP(A340,'PNC Exon. &amp; no Exon.'!A:D,3,0)+VLOOKUP(A340,'PNC Exon. &amp; no Exon.'!A:D,4,0)</f>
        <v>41798497.509999998</v>
      </c>
      <c r="E340" s="146">
        <f t="shared" si="23"/>
        <v>0.56379927609684222</v>
      </c>
      <c r="F340" s="146">
        <f t="shared" si="24"/>
        <v>95.536748529316753</v>
      </c>
      <c r="H340" s="137" t="s">
        <v>4</v>
      </c>
    </row>
    <row r="341" spans="1:8" ht="15" customHeight="1" x14ac:dyDescent="0.4">
      <c r="A341" s="137" t="str">
        <f t="shared" si="21"/>
        <v>MayoSeguros La Internacional, S. A.</v>
      </c>
      <c r="B341" s="47">
        <f t="shared" si="22"/>
        <v>17</v>
      </c>
      <c r="C341" s="51" t="s">
        <v>80</v>
      </c>
      <c r="D341" s="49">
        <f>VLOOKUP(A341,'PNC Exon. &amp; no Exon.'!A:D,3,0)+VLOOKUP(A341,'PNC Exon. &amp; no Exon.'!A:D,4,0)</f>
        <v>45690923.829999998</v>
      </c>
      <c r="E341" s="146">
        <f t="shared" si="23"/>
        <v>0.61630229109041379</v>
      </c>
      <c r="F341" s="146">
        <f t="shared" si="24"/>
        <v>96.153050820407174</v>
      </c>
      <c r="H341" s="137" t="s">
        <v>4</v>
      </c>
    </row>
    <row r="342" spans="1:8" ht="15" customHeight="1" x14ac:dyDescent="0.4">
      <c r="A342" s="137" t="str">
        <f t="shared" si="21"/>
        <v>MayoAseguradora Agropecuaria Dominicana, S. A.</v>
      </c>
      <c r="B342" s="47">
        <f t="shared" si="22"/>
        <v>16</v>
      </c>
      <c r="C342" s="51" t="s">
        <v>117</v>
      </c>
      <c r="D342" s="49">
        <f>VLOOKUP(A342,'PNC Exon. &amp; no Exon.'!A:D,3,0)+VLOOKUP(A342,'PNC Exon. &amp; no Exon.'!A:D,4,0)</f>
        <v>52079657.890000001</v>
      </c>
      <c r="E342" s="146">
        <f t="shared" si="23"/>
        <v>0.70247676751367516</v>
      </c>
      <c r="F342" s="146">
        <f t="shared" si="24"/>
        <v>96.855527587920847</v>
      </c>
      <c r="H342" s="137" t="s">
        <v>4</v>
      </c>
    </row>
    <row r="343" spans="1:8" ht="15" customHeight="1" x14ac:dyDescent="0.4">
      <c r="A343" s="137" t="str">
        <f t="shared" si="21"/>
        <v>MayoBupa Dominicana, S. A.</v>
      </c>
      <c r="B343" s="47">
        <f t="shared" si="22"/>
        <v>22</v>
      </c>
      <c r="C343" s="50" t="s">
        <v>123</v>
      </c>
      <c r="D343" s="49">
        <f>VLOOKUP(A343,'PNC Exon. &amp; no Exon.'!A:D,3,0)+VLOOKUP(A343,'PNC Exon. &amp; no Exon.'!A:D,4,0)</f>
        <v>36647435.789999999</v>
      </c>
      <c r="E343" s="146">
        <f t="shared" si="23"/>
        <v>0.49431915021022743</v>
      </c>
      <c r="F343" s="146">
        <f t="shared" si="24"/>
        <v>97.349846738131077</v>
      </c>
      <c r="H343" s="137" t="s">
        <v>4</v>
      </c>
    </row>
    <row r="344" spans="1:8" ht="15" customHeight="1" x14ac:dyDescent="0.4">
      <c r="A344" s="137" t="str">
        <f t="shared" si="21"/>
        <v>MayoSeguros APS, S.R.L.</v>
      </c>
      <c r="B344" s="47">
        <f t="shared" si="22"/>
        <v>25</v>
      </c>
      <c r="C344" s="51" t="s">
        <v>124</v>
      </c>
      <c r="D344" s="49">
        <f>VLOOKUP(A344,'PNC Exon. &amp; no Exon.'!A:D,3,0)+VLOOKUP(A344,'PNC Exon. &amp; no Exon.'!A:D,4,0)</f>
        <v>23489244.140000001</v>
      </c>
      <c r="E344" s="146">
        <f t="shared" si="23"/>
        <v>0.31683480582108592</v>
      </c>
      <c r="F344" s="146">
        <f t="shared" si="24"/>
        <v>97.666681543952166</v>
      </c>
      <c r="H344" s="137" t="s">
        <v>4</v>
      </c>
    </row>
    <row r="345" spans="1:8" ht="15" customHeight="1" x14ac:dyDescent="0.4">
      <c r="A345" s="137" t="str">
        <f t="shared" si="21"/>
        <v>MayoBMI Compañía de Seguros, S. A.</v>
      </c>
      <c r="B345" s="47">
        <f t="shared" si="22"/>
        <v>23</v>
      </c>
      <c r="C345" s="51" t="s">
        <v>87</v>
      </c>
      <c r="D345" s="49">
        <f>VLOOKUP(A345,'PNC Exon. &amp; no Exon.'!A:D,3,0)+VLOOKUP(A345,'PNC Exon. &amp; no Exon.'!A:D,4,0)</f>
        <v>33776424.170000002</v>
      </c>
      <c r="E345" s="146">
        <f t="shared" si="23"/>
        <v>0.45559349332185806</v>
      </c>
      <c r="F345" s="146">
        <f t="shared" si="24"/>
        <v>98.122275037274022</v>
      </c>
      <c r="H345" s="137" t="s">
        <v>4</v>
      </c>
    </row>
    <row r="346" spans="1:8" ht="15" customHeight="1" x14ac:dyDescent="0.4">
      <c r="A346" s="137" t="str">
        <f t="shared" si="21"/>
        <v>MayoAngloamericana de Seguros, S. A.</v>
      </c>
      <c r="B346" s="47">
        <f t="shared" si="22"/>
        <v>21</v>
      </c>
      <c r="C346" s="51" t="s">
        <v>78</v>
      </c>
      <c r="D346" s="49">
        <f>VLOOKUP(A346,'PNC Exon. &amp; no Exon.'!A:D,3,0)+VLOOKUP(A346,'PNC Exon. &amp; no Exon.'!A:D,4,0)</f>
        <v>38348135.25</v>
      </c>
      <c r="E346" s="146">
        <f t="shared" si="23"/>
        <v>0.51725904474057249</v>
      </c>
      <c r="F346" s="146">
        <f t="shared" si="24"/>
        <v>98.639534082014592</v>
      </c>
      <c r="H346" s="137" t="s">
        <v>4</v>
      </c>
    </row>
    <row r="347" spans="1:8" ht="15" customHeight="1" x14ac:dyDescent="0.4">
      <c r="A347" s="137" t="str">
        <f t="shared" si="21"/>
        <v>MayoMultiseguros Su, S.A.</v>
      </c>
      <c r="B347" s="47">
        <f t="shared" si="22"/>
        <v>24</v>
      </c>
      <c r="C347" s="51" t="s">
        <v>125</v>
      </c>
      <c r="D347" s="49">
        <f>VLOOKUP(A347,'PNC Exon. &amp; no Exon.'!A:D,3,0)+VLOOKUP(A347,'PNC Exon. &amp; no Exon.'!A:D,4,0)</f>
        <v>31324301.760000005</v>
      </c>
      <c r="E347" s="146">
        <f t="shared" si="23"/>
        <v>0.42251802597215043</v>
      </c>
      <c r="F347" s="146">
        <f t="shared" si="24"/>
        <v>99.062052107986744</v>
      </c>
      <c r="H347" s="137" t="s">
        <v>4</v>
      </c>
    </row>
    <row r="348" spans="1:8" ht="15" customHeight="1" x14ac:dyDescent="0.4">
      <c r="A348" s="137" t="str">
        <f t="shared" si="21"/>
        <v>MayoSeguros Ademi, S.A.</v>
      </c>
      <c r="B348" s="47">
        <f t="shared" si="22"/>
        <v>27</v>
      </c>
      <c r="C348" s="51" t="s">
        <v>126</v>
      </c>
      <c r="D348" s="49">
        <f>VLOOKUP(A348,'PNC Exon. &amp; no Exon.'!A:D,3,0)+VLOOKUP(A348,'PNC Exon. &amp; no Exon.'!A:D,4,0)</f>
        <v>19851583.579999998</v>
      </c>
      <c r="E348" s="146">
        <f t="shared" si="23"/>
        <v>0.26776820025892739</v>
      </c>
      <c r="F348" s="146">
        <f t="shared" si="24"/>
        <v>99.329820308245672</v>
      </c>
      <c r="H348" s="137" t="s">
        <v>4</v>
      </c>
    </row>
    <row r="349" spans="1:8" ht="15" customHeight="1" x14ac:dyDescent="0.4">
      <c r="A349" s="137" t="str">
        <f t="shared" si="21"/>
        <v>MayoConfederación del Canadá Dominicana, S. A.</v>
      </c>
      <c r="B349" s="47">
        <f t="shared" si="22"/>
        <v>29</v>
      </c>
      <c r="C349" s="51" t="s">
        <v>127</v>
      </c>
      <c r="D349" s="49">
        <f>VLOOKUP(A349,'PNC Exon. &amp; no Exon.'!A:D,3,0)+VLOOKUP(A349,'PNC Exon. &amp; no Exon.'!A:D,4,0)</f>
        <v>9986053.1999999993</v>
      </c>
      <c r="E349" s="146">
        <f t="shared" si="23"/>
        <v>0.13469693650776765</v>
      </c>
      <c r="F349" s="146">
        <f t="shared" si="24"/>
        <v>99.464517244753438</v>
      </c>
      <c r="H349" s="137" t="s">
        <v>4</v>
      </c>
    </row>
    <row r="350" spans="1:8" ht="15" customHeight="1" x14ac:dyDescent="0.4">
      <c r="A350" s="137" t="str">
        <f t="shared" si="21"/>
        <v>MayoFuturo Seguros</v>
      </c>
      <c r="B350" s="47">
        <f t="shared" si="22"/>
        <v>26</v>
      </c>
      <c r="C350" s="51" t="s">
        <v>109</v>
      </c>
      <c r="D350" s="49">
        <f>VLOOKUP(A350,'PNC Exon. &amp; no Exon.'!A:D,3,0)+VLOOKUP(A350,'PNC Exon. &amp; no Exon.'!A:D,4,0)</f>
        <v>20272978.150000002</v>
      </c>
      <c r="E350" s="146">
        <f t="shared" si="23"/>
        <v>0.27345218336048033</v>
      </c>
      <c r="F350" s="146">
        <f t="shared" si="24"/>
        <v>99.737969428113914</v>
      </c>
      <c r="G350" s="4"/>
      <c r="H350" s="137" t="s">
        <v>4</v>
      </c>
    </row>
    <row r="351" spans="1:8" ht="15" customHeight="1" x14ac:dyDescent="0.4">
      <c r="A351" s="137" t="str">
        <f t="shared" si="21"/>
        <v>MayoAutoseguro, S. A.</v>
      </c>
      <c r="B351" s="47">
        <f t="shared" si="22"/>
        <v>30</v>
      </c>
      <c r="C351" s="51" t="s">
        <v>79</v>
      </c>
      <c r="D351" s="49">
        <f>VLOOKUP(A351,'PNC Exon. &amp; no Exon.'!A:D,3,0)+VLOOKUP(A351,'PNC Exon. &amp; no Exon.'!A:D,4,0)</f>
        <v>4134545.16</v>
      </c>
      <c r="E351" s="146">
        <f t="shared" si="23"/>
        <v>5.5768836371212022E-2</v>
      </c>
      <c r="F351" s="146">
        <f t="shared" si="24"/>
        <v>99.793738264485128</v>
      </c>
      <c r="H351" s="137" t="s">
        <v>4</v>
      </c>
    </row>
    <row r="352" spans="1:8" ht="15" customHeight="1" x14ac:dyDescent="0.4">
      <c r="A352" s="137" t="str">
        <f t="shared" si="21"/>
        <v>MayoSeguros Yunen, S.A.</v>
      </c>
      <c r="B352" s="47">
        <f t="shared" si="22"/>
        <v>28</v>
      </c>
      <c r="C352" s="51" t="s">
        <v>128</v>
      </c>
      <c r="D352" s="49">
        <f>VLOOKUP(A352,'PNC Exon. &amp; no Exon.'!A:D,3,0)+VLOOKUP(A352,'PNC Exon. &amp; no Exon.'!A:D,4,0)</f>
        <v>10124811.609999999</v>
      </c>
      <c r="E352" s="146">
        <f t="shared" si="23"/>
        <v>0.13656858012585782</v>
      </c>
      <c r="F352" s="146">
        <f t="shared" si="24"/>
        <v>99.930306844610982</v>
      </c>
      <c r="H352" s="137" t="s">
        <v>4</v>
      </c>
    </row>
    <row r="353" spans="1:8" ht="15" customHeight="1" x14ac:dyDescent="0.4">
      <c r="A353" s="137" t="str">
        <f t="shared" si="21"/>
        <v>MayoMidas Seguros, S.A.</v>
      </c>
      <c r="B353" s="47">
        <f t="shared" si="22"/>
        <v>32</v>
      </c>
      <c r="C353" s="51" t="s">
        <v>130</v>
      </c>
      <c r="D353" s="49">
        <f>VLOOKUP(A353,'PNC Exon. &amp; no Exon.'!A:D,3,0)+VLOOKUP(A353,'PNC Exon. &amp; no Exon.'!A:D,4,0)</f>
        <v>1707671.3900000001</v>
      </c>
      <c r="E353" s="146">
        <f t="shared" si="23"/>
        <v>2.3033935448587575E-2</v>
      </c>
      <c r="F353" s="146">
        <f t="shared" si="24"/>
        <v>99.953340780059563</v>
      </c>
      <c r="H353" s="137" t="s">
        <v>4</v>
      </c>
    </row>
    <row r="354" spans="1:8" ht="15" customHeight="1" x14ac:dyDescent="0.4">
      <c r="A354" s="137" t="str">
        <f t="shared" si="21"/>
        <v>MayoHylseg Seguros S.A</v>
      </c>
      <c r="B354" s="47">
        <f t="shared" si="22"/>
        <v>33</v>
      </c>
      <c r="C354" s="51" t="s">
        <v>129</v>
      </c>
      <c r="D354" s="49">
        <f>VLOOKUP(A354,'PNC Exon. &amp; no Exon.'!A:D,3,0)+VLOOKUP(A354,'PNC Exon. &amp; no Exon.'!A:D,4,0)</f>
        <v>821133.19000000006</v>
      </c>
      <c r="E354" s="146">
        <f t="shared" si="23"/>
        <v>1.1075859795925255E-2</v>
      </c>
      <c r="F354" s="146">
        <f t="shared" si="24"/>
        <v>99.964416639855486</v>
      </c>
      <c r="H354" s="137" t="s">
        <v>4</v>
      </c>
    </row>
    <row r="355" spans="1:8" ht="15" customHeight="1" x14ac:dyDescent="0.4">
      <c r="A355" s="137" t="str">
        <f t="shared" si="21"/>
        <v>MayoUnit, S.A.</v>
      </c>
      <c r="B355" s="47">
        <f t="shared" si="22"/>
        <v>31</v>
      </c>
      <c r="C355" s="51" t="s">
        <v>131</v>
      </c>
      <c r="D355" s="49">
        <f>VLOOKUP(A355,'PNC Exon. &amp; no Exon.'!A:D,3,0)+VLOOKUP(A355,'PNC Exon. &amp; no Exon.'!A:D,4,0)</f>
        <v>2638050.5499999998</v>
      </c>
      <c r="E355" s="146">
        <f t="shared" si="23"/>
        <v>3.558336014448947E-2</v>
      </c>
      <c r="F355" s="146">
        <f t="shared" si="24"/>
        <v>99.999999999999972</v>
      </c>
      <c r="H355" s="137" t="s">
        <v>4</v>
      </c>
    </row>
    <row r="356" spans="1:8" ht="17.25" customHeight="1" x14ac:dyDescent="0.4">
      <c r="A356" s="137" t="str">
        <f t="shared" si="21"/>
        <v xml:space="preserve">Total General </v>
      </c>
      <c r="B356" s="52"/>
      <c r="C356" s="53" t="s">
        <v>21</v>
      </c>
      <c r="D356" s="54">
        <f>SUM(D323:D355)</f>
        <v>7413719613.0100012</v>
      </c>
      <c r="E356" s="150">
        <f>SUM(E323:E355,0)</f>
        <v>99.999999999999972</v>
      </c>
      <c r="F356" s="152"/>
    </row>
    <row r="357" spans="1:8" x14ac:dyDescent="0.4">
      <c r="A357" s="137" t="str">
        <f t="shared" si="21"/>
        <v/>
      </c>
      <c r="B357" s="70" t="s">
        <v>172</v>
      </c>
      <c r="C357" s="28"/>
    </row>
    <row r="358" spans="1:8" x14ac:dyDescent="0.4">
      <c r="A358" s="137" t="str">
        <f t="shared" si="21"/>
        <v/>
      </c>
    </row>
    <row r="359" spans="1:8" x14ac:dyDescent="0.4">
      <c r="A359" s="137" t="str">
        <f t="shared" si="21"/>
        <v/>
      </c>
    </row>
    <row r="360" spans="1:8" x14ac:dyDescent="0.4">
      <c r="A360" s="137" t="str">
        <f t="shared" ref="A360:A423" si="25">H360&amp;C360</f>
        <v/>
      </c>
    </row>
    <row r="361" spans="1:8" x14ac:dyDescent="0.4">
      <c r="A361" s="137" t="str">
        <f t="shared" si="25"/>
        <v/>
      </c>
    </row>
    <row r="362" spans="1:8" x14ac:dyDescent="0.4">
      <c r="A362" s="137" t="str">
        <f t="shared" si="25"/>
        <v/>
      </c>
    </row>
    <row r="363" spans="1:8" x14ac:dyDescent="0.4">
      <c r="A363" s="137" t="str">
        <f t="shared" si="25"/>
        <v/>
      </c>
    </row>
    <row r="364" spans="1:8" x14ac:dyDescent="0.4">
      <c r="A364" s="137" t="str">
        <f t="shared" si="25"/>
        <v/>
      </c>
    </row>
    <row r="365" spans="1:8" x14ac:dyDescent="0.4">
      <c r="A365" s="137" t="str">
        <f t="shared" si="25"/>
        <v/>
      </c>
    </row>
    <row r="366" spans="1:8" x14ac:dyDescent="0.4">
      <c r="A366" s="137" t="str">
        <f t="shared" si="25"/>
        <v/>
      </c>
    </row>
    <row r="367" spans="1:8" x14ac:dyDescent="0.4">
      <c r="A367" s="137" t="str">
        <f t="shared" si="25"/>
        <v/>
      </c>
    </row>
    <row r="368" spans="1:8" x14ac:dyDescent="0.4">
      <c r="A368" s="137" t="str">
        <f t="shared" si="25"/>
        <v/>
      </c>
    </row>
    <row r="369" spans="1:6" x14ac:dyDescent="0.4">
      <c r="A369" s="137" t="str">
        <f t="shared" si="25"/>
        <v/>
      </c>
    </row>
    <row r="370" spans="1:6" x14ac:dyDescent="0.4">
      <c r="A370" s="137" t="str">
        <f t="shared" si="25"/>
        <v/>
      </c>
    </row>
    <row r="371" spans="1:6" x14ac:dyDescent="0.4">
      <c r="A371" s="137" t="str">
        <f t="shared" si="25"/>
        <v/>
      </c>
    </row>
    <row r="372" spans="1:6" x14ac:dyDescent="0.4">
      <c r="A372" s="137" t="str">
        <f t="shared" si="25"/>
        <v/>
      </c>
    </row>
    <row r="373" spans="1:6" x14ac:dyDescent="0.4">
      <c r="A373" s="137" t="str">
        <f t="shared" si="25"/>
        <v/>
      </c>
    </row>
    <row r="374" spans="1:6" x14ac:dyDescent="0.4">
      <c r="A374" s="137" t="str">
        <f t="shared" si="25"/>
        <v/>
      </c>
    </row>
    <row r="375" spans="1:6" x14ac:dyDescent="0.4">
      <c r="A375" s="137" t="str">
        <f t="shared" si="25"/>
        <v/>
      </c>
    </row>
    <row r="376" spans="1:6" x14ac:dyDescent="0.4">
      <c r="A376" s="137" t="str">
        <f t="shared" si="25"/>
        <v/>
      </c>
    </row>
    <row r="377" spans="1:6" x14ac:dyDescent="0.4">
      <c r="A377" s="137" t="str">
        <f t="shared" si="25"/>
        <v/>
      </c>
    </row>
    <row r="378" spans="1:6" x14ac:dyDescent="0.4">
      <c r="A378" s="137" t="str">
        <f t="shared" si="25"/>
        <v/>
      </c>
    </row>
    <row r="379" spans="1:6" x14ac:dyDescent="0.4">
      <c r="A379" s="137" t="str">
        <f t="shared" si="25"/>
        <v/>
      </c>
    </row>
    <row r="380" spans="1:6" x14ac:dyDescent="0.4">
      <c r="A380" s="137" t="str">
        <f t="shared" si="25"/>
        <v/>
      </c>
    </row>
    <row r="381" spans="1:6" ht="20" x14ac:dyDescent="0.6">
      <c r="A381" s="137" t="str">
        <f t="shared" si="25"/>
        <v/>
      </c>
      <c r="B381" s="170" t="s">
        <v>42</v>
      </c>
      <c r="C381" s="170"/>
      <c r="D381" s="170"/>
      <c r="E381" s="170"/>
      <c r="F381" s="170"/>
    </row>
    <row r="382" spans="1:6" x14ac:dyDescent="0.4">
      <c r="A382" s="137" t="str">
        <f t="shared" si="25"/>
        <v/>
      </c>
      <c r="B382" s="169" t="s">
        <v>86</v>
      </c>
      <c r="C382" s="169"/>
      <c r="D382" s="169"/>
      <c r="E382" s="169"/>
      <c r="F382" s="169"/>
    </row>
    <row r="383" spans="1:6" x14ac:dyDescent="0.4">
      <c r="A383" s="137" t="str">
        <f t="shared" si="25"/>
        <v/>
      </c>
      <c r="B383" s="172" t="s">
        <v>162</v>
      </c>
      <c r="C383" s="172"/>
      <c r="D383" s="172"/>
      <c r="E383" s="172"/>
      <c r="F383" s="172"/>
    </row>
    <row r="384" spans="1:6" x14ac:dyDescent="0.4">
      <c r="A384" s="137" t="str">
        <f t="shared" si="25"/>
        <v/>
      </c>
      <c r="B384" s="169" t="s">
        <v>91</v>
      </c>
      <c r="C384" s="169"/>
      <c r="D384" s="169"/>
      <c r="E384" s="169"/>
      <c r="F384" s="169"/>
    </row>
    <row r="385" spans="1:8" x14ac:dyDescent="0.4">
      <c r="A385" s="137" t="str">
        <f t="shared" si="25"/>
        <v/>
      </c>
    </row>
    <row r="386" spans="1:8" ht="15" customHeight="1" x14ac:dyDescent="0.4">
      <c r="A386" s="137" t="str">
        <f t="shared" si="25"/>
        <v>Compañías</v>
      </c>
      <c r="B386" s="94" t="s">
        <v>32</v>
      </c>
      <c r="C386" s="94" t="s">
        <v>33</v>
      </c>
      <c r="D386" s="94" t="s">
        <v>50</v>
      </c>
      <c r="E386" s="145" t="s">
        <v>100</v>
      </c>
      <c r="F386" s="145" t="s">
        <v>60</v>
      </c>
    </row>
    <row r="387" spans="1:8" ht="15" customHeight="1" x14ac:dyDescent="0.4">
      <c r="A387" s="137" t="str">
        <f t="shared" si="25"/>
        <v>JunioSeguros Universal, S. A.</v>
      </c>
      <c r="B387" s="47">
        <f t="shared" ref="B387:B419" si="26">RANK(D387,$D$387:$D$419)</f>
        <v>1</v>
      </c>
      <c r="C387" s="87" t="s">
        <v>84</v>
      </c>
      <c r="D387" s="49">
        <f>VLOOKUP(A387,'PNC Exon. &amp; no Exon.'!A:D,3,0)+VLOOKUP(A387,'PNC Exon. &amp; no Exon.'!A:D,4,0)</f>
        <v>0</v>
      </c>
      <c r="E387" s="146">
        <f t="shared" ref="E387:E419" si="27">IFERROR(D387/$D$420*100,0)</f>
        <v>0</v>
      </c>
      <c r="F387" s="146">
        <f>(E387)</f>
        <v>0</v>
      </c>
      <c r="H387" s="137" t="s">
        <v>5</v>
      </c>
    </row>
    <row r="388" spans="1:8" ht="15" customHeight="1" x14ac:dyDescent="0.4">
      <c r="A388" s="137" t="str">
        <f t="shared" si="25"/>
        <v>JunioHumano Seguros, S. A.</v>
      </c>
      <c r="B388" s="47">
        <f t="shared" si="26"/>
        <v>1</v>
      </c>
      <c r="C388" s="51" t="s">
        <v>92</v>
      </c>
      <c r="D388" s="49">
        <f>VLOOKUP(A388,'PNC Exon. &amp; no Exon.'!A:D,3,0)+VLOOKUP(A388,'PNC Exon. &amp; no Exon.'!A:D,4,0)</f>
        <v>0</v>
      </c>
      <c r="E388" s="146">
        <f t="shared" si="27"/>
        <v>0</v>
      </c>
      <c r="F388" s="146">
        <f t="shared" ref="F388:F419" si="28">(F387+E388)</f>
        <v>0</v>
      </c>
      <c r="H388" s="137" t="s">
        <v>5</v>
      </c>
    </row>
    <row r="389" spans="1:8" ht="15" customHeight="1" x14ac:dyDescent="0.4">
      <c r="A389" s="137" t="str">
        <f t="shared" si="25"/>
        <v>JunioSeguros Reservas, S. A.</v>
      </c>
      <c r="B389" s="47">
        <f t="shared" si="26"/>
        <v>1</v>
      </c>
      <c r="C389" s="51" t="s">
        <v>93</v>
      </c>
      <c r="D389" s="49">
        <f>VLOOKUP(A389,'PNC Exon. &amp; no Exon.'!A:D,3,0)+VLOOKUP(A389,'PNC Exon. &amp; no Exon.'!A:D,4,0)</f>
        <v>0</v>
      </c>
      <c r="E389" s="146">
        <f t="shared" si="27"/>
        <v>0</v>
      </c>
      <c r="F389" s="146">
        <f t="shared" si="28"/>
        <v>0</v>
      </c>
      <c r="H389" s="137" t="s">
        <v>5</v>
      </c>
    </row>
    <row r="390" spans="1:8" ht="15" customHeight="1" x14ac:dyDescent="0.4">
      <c r="A390" s="137" t="str">
        <f t="shared" si="25"/>
        <v>JunioMapfre BHD Compañía de Seguros</v>
      </c>
      <c r="B390" s="47">
        <f t="shared" si="26"/>
        <v>1</v>
      </c>
      <c r="C390" s="51" t="s">
        <v>110</v>
      </c>
      <c r="D390" s="49">
        <f>VLOOKUP(A390,'PNC Exon. &amp; no Exon.'!A:D,3,0)+VLOOKUP(A390,'PNC Exon. &amp; no Exon.'!A:D,4,0)</f>
        <v>0</v>
      </c>
      <c r="E390" s="146">
        <f t="shared" si="27"/>
        <v>0</v>
      </c>
      <c r="F390" s="146">
        <f t="shared" si="28"/>
        <v>0</v>
      </c>
      <c r="H390" s="137" t="s">
        <v>5</v>
      </c>
    </row>
    <row r="391" spans="1:8" ht="15" customHeight="1" x14ac:dyDescent="0.4">
      <c r="A391" s="137" t="str">
        <f t="shared" si="25"/>
        <v>JunioLa Colonial, S. A., Compañia De Seguros</v>
      </c>
      <c r="B391" s="47">
        <f t="shared" si="26"/>
        <v>1</v>
      </c>
      <c r="C391" s="51" t="s">
        <v>111</v>
      </c>
      <c r="D391" s="49">
        <f>VLOOKUP(A391,'PNC Exon. &amp; no Exon.'!A:D,3,0)+VLOOKUP(A391,'PNC Exon. &amp; no Exon.'!A:D,4,0)</f>
        <v>0</v>
      </c>
      <c r="E391" s="146">
        <f t="shared" si="27"/>
        <v>0</v>
      </c>
      <c r="F391" s="146">
        <f t="shared" si="28"/>
        <v>0</v>
      </c>
      <c r="H391" s="137" t="s">
        <v>5</v>
      </c>
    </row>
    <row r="392" spans="1:8" ht="15" customHeight="1" x14ac:dyDescent="0.4">
      <c r="A392" s="137" t="str">
        <f t="shared" si="25"/>
        <v>JunioSeguros Sura, S.A.</v>
      </c>
      <c r="B392" s="47">
        <f t="shared" si="26"/>
        <v>1</v>
      </c>
      <c r="C392" s="51" t="s">
        <v>112</v>
      </c>
      <c r="D392" s="49">
        <f>VLOOKUP(A392,'PNC Exon. &amp; no Exon.'!A:D,3,0)+VLOOKUP(A392,'PNC Exon. &amp; no Exon.'!A:D,4,0)</f>
        <v>0</v>
      </c>
      <c r="E392" s="146">
        <f t="shared" si="27"/>
        <v>0</v>
      </c>
      <c r="F392" s="146">
        <f t="shared" si="28"/>
        <v>0</v>
      </c>
      <c r="H392" s="137" t="s">
        <v>5</v>
      </c>
    </row>
    <row r="393" spans="1:8" ht="15" customHeight="1" x14ac:dyDescent="0.4">
      <c r="A393" s="137" t="str">
        <f t="shared" si="25"/>
        <v>JunioSeguros Crecer, S. A.</v>
      </c>
      <c r="B393" s="47">
        <f t="shared" si="26"/>
        <v>1</v>
      </c>
      <c r="C393" s="51" t="s">
        <v>94</v>
      </c>
      <c r="D393" s="49">
        <f>VLOOKUP(A393,'PNC Exon. &amp; no Exon.'!A:D,3,0)+VLOOKUP(A393,'PNC Exon. &amp; no Exon.'!A:D,4,0)</f>
        <v>0</v>
      </c>
      <c r="E393" s="146">
        <f t="shared" si="27"/>
        <v>0</v>
      </c>
      <c r="F393" s="146">
        <f t="shared" si="28"/>
        <v>0</v>
      </c>
      <c r="H393" s="137" t="s">
        <v>5</v>
      </c>
    </row>
    <row r="394" spans="1:8" ht="15" customHeight="1" x14ac:dyDescent="0.4">
      <c r="A394" s="137" t="str">
        <f t="shared" si="25"/>
        <v>JunioWorldwide Seguros, S. A.</v>
      </c>
      <c r="B394" s="47">
        <f t="shared" si="26"/>
        <v>1</v>
      </c>
      <c r="C394" s="51" t="s">
        <v>113</v>
      </c>
      <c r="D394" s="49">
        <f>VLOOKUP(A394,'PNC Exon. &amp; no Exon.'!A:D,3,0)+VLOOKUP(A394,'PNC Exon. &amp; no Exon.'!A:D,4,0)</f>
        <v>0</v>
      </c>
      <c r="E394" s="146">
        <f t="shared" si="27"/>
        <v>0</v>
      </c>
      <c r="F394" s="146">
        <f t="shared" si="28"/>
        <v>0</v>
      </c>
      <c r="H394" s="137" t="s">
        <v>5</v>
      </c>
    </row>
    <row r="395" spans="1:8" ht="15" customHeight="1" x14ac:dyDescent="0.4">
      <c r="A395" s="137" t="str">
        <f t="shared" si="25"/>
        <v>JunioAseguradora Agropecuaria Dominicana, S. A.</v>
      </c>
      <c r="B395" s="47">
        <f t="shared" si="26"/>
        <v>1</v>
      </c>
      <c r="C395" s="51" t="s">
        <v>117</v>
      </c>
      <c r="D395" s="49">
        <f>VLOOKUP(A395,'PNC Exon. &amp; no Exon.'!A:D,3,0)+VLOOKUP(A395,'PNC Exon. &amp; no Exon.'!A:D,4,0)</f>
        <v>0</v>
      </c>
      <c r="E395" s="146">
        <f t="shared" si="27"/>
        <v>0</v>
      </c>
      <c r="F395" s="146">
        <f t="shared" si="28"/>
        <v>0</v>
      </c>
      <c r="H395" s="137" t="s">
        <v>5</v>
      </c>
    </row>
    <row r="396" spans="1:8" ht="15" customHeight="1" x14ac:dyDescent="0.4">
      <c r="A396" s="137" t="str">
        <f t="shared" si="25"/>
        <v>JunioGeneral de Seguros, S. A.</v>
      </c>
      <c r="B396" s="47">
        <f t="shared" si="26"/>
        <v>1</v>
      </c>
      <c r="C396" s="51" t="s">
        <v>77</v>
      </c>
      <c r="D396" s="49">
        <f>VLOOKUP(A396,'PNC Exon. &amp; no Exon.'!A:D,3,0)+VLOOKUP(A396,'PNC Exon. &amp; no Exon.'!A:D,4,0)</f>
        <v>0</v>
      </c>
      <c r="E396" s="146">
        <f t="shared" si="27"/>
        <v>0</v>
      </c>
      <c r="F396" s="146">
        <f t="shared" si="28"/>
        <v>0</v>
      </c>
      <c r="H396" s="137" t="s">
        <v>5</v>
      </c>
    </row>
    <row r="397" spans="1:8" ht="15" customHeight="1" x14ac:dyDescent="0.4">
      <c r="A397" s="137" t="str">
        <f t="shared" si="25"/>
        <v>JunioSeguros Pepín, S. A.</v>
      </c>
      <c r="B397" s="47">
        <f t="shared" si="26"/>
        <v>1</v>
      </c>
      <c r="C397" s="51" t="s">
        <v>114</v>
      </c>
      <c r="D397" s="49">
        <f>VLOOKUP(A397,'PNC Exon. &amp; no Exon.'!A:D,3,0)+VLOOKUP(A397,'PNC Exon. &amp; no Exon.'!A:D,4,0)</f>
        <v>0</v>
      </c>
      <c r="E397" s="146">
        <f t="shared" si="27"/>
        <v>0</v>
      </c>
      <c r="F397" s="146">
        <f t="shared" si="28"/>
        <v>0</v>
      </c>
      <c r="H397" s="137" t="s">
        <v>5</v>
      </c>
    </row>
    <row r="398" spans="1:8" ht="15" customHeight="1" x14ac:dyDescent="0.4">
      <c r="A398" s="137" t="str">
        <f t="shared" si="25"/>
        <v>JunioLa Monumental de Seguros, S. A.</v>
      </c>
      <c r="B398" s="47">
        <f t="shared" si="26"/>
        <v>1</v>
      </c>
      <c r="C398" s="51" t="s">
        <v>85</v>
      </c>
      <c r="D398" s="49">
        <f>VLOOKUP(A398,'PNC Exon. &amp; no Exon.'!A:D,3,0)+VLOOKUP(A398,'PNC Exon. &amp; no Exon.'!A:D,4,0)</f>
        <v>0</v>
      </c>
      <c r="E398" s="146">
        <f t="shared" si="27"/>
        <v>0</v>
      </c>
      <c r="F398" s="146">
        <f t="shared" si="28"/>
        <v>0</v>
      </c>
      <c r="H398" s="137" t="s">
        <v>5</v>
      </c>
    </row>
    <row r="399" spans="1:8" ht="15" customHeight="1" x14ac:dyDescent="0.4">
      <c r="A399" s="137" t="str">
        <f t="shared" si="25"/>
        <v>JunioCompañía Dominicana de Seguros, C. por A.</v>
      </c>
      <c r="B399" s="47">
        <f t="shared" si="26"/>
        <v>1</v>
      </c>
      <c r="C399" s="51" t="s">
        <v>115</v>
      </c>
      <c r="D399" s="49">
        <f>VLOOKUP(A399,'PNC Exon. &amp; no Exon.'!A:D,3,0)+VLOOKUP(A399,'PNC Exon. &amp; no Exon.'!A:D,4,0)</f>
        <v>0</v>
      </c>
      <c r="E399" s="146">
        <f t="shared" si="27"/>
        <v>0</v>
      </c>
      <c r="F399" s="146">
        <f t="shared" si="28"/>
        <v>0</v>
      </c>
      <c r="H399" s="137" t="s">
        <v>5</v>
      </c>
    </row>
    <row r="400" spans="1:8" ht="15" customHeight="1" x14ac:dyDescent="0.4">
      <c r="A400" s="137" t="str">
        <f t="shared" si="25"/>
        <v>JunioPatria, S. A., Compañía de Seguros</v>
      </c>
      <c r="B400" s="47">
        <f t="shared" si="26"/>
        <v>1</v>
      </c>
      <c r="C400" s="51" t="s">
        <v>116</v>
      </c>
      <c r="D400" s="49">
        <f>VLOOKUP(A400,'PNC Exon. &amp; no Exon.'!A:D,3,0)+VLOOKUP(A400,'PNC Exon. &amp; no Exon.'!A:D,4,0)</f>
        <v>0</v>
      </c>
      <c r="E400" s="146">
        <f t="shared" si="27"/>
        <v>0</v>
      </c>
      <c r="F400" s="146">
        <f t="shared" si="28"/>
        <v>0</v>
      </c>
      <c r="H400" s="137" t="s">
        <v>5</v>
      </c>
    </row>
    <row r="401" spans="1:8" ht="15" customHeight="1" x14ac:dyDescent="0.4">
      <c r="A401" s="137" t="str">
        <f t="shared" si="25"/>
        <v>JunioBanesco Seguros</v>
      </c>
      <c r="B401" s="47">
        <f t="shared" si="26"/>
        <v>1</v>
      </c>
      <c r="C401" s="51" t="s">
        <v>118</v>
      </c>
      <c r="D401" s="49">
        <f>VLOOKUP(A401,'PNC Exon. &amp; no Exon.'!A:D,3,0)+VLOOKUP(A401,'PNC Exon. &amp; no Exon.'!A:D,4,0)</f>
        <v>0</v>
      </c>
      <c r="E401" s="146">
        <f t="shared" si="27"/>
        <v>0</v>
      </c>
      <c r="F401" s="146">
        <f t="shared" si="28"/>
        <v>0</v>
      </c>
      <c r="H401" s="137" t="s">
        <v>5</v>
      </c>
    </row>
    <row r="402" spans="1:8" ht="15" customHeight="1" x14ac:dyDescent="0.4">
      <c r="A402" s="137" t="str">
        <f t="shared" si="25"/>
        <v>JunioAtlántica Seguros, S. A.</v>
      </c>
      <c r="B402" s="47">
        <f t="shared" si="26"/>
        <v>1</v>
      </c>
      <c r="C402" s="50" t="s">
        <v>119</v>
      </c>
      <c r="D402" s="49">
        <f>VLOOKUP(A402,'PNC Exon. &amp; no Exon.'!A:D,3,0)+VLOOKUP(A402,'PNC Exon. &amp; no Exon.'!A:D,4,0)</f>
        <v>0</v>
      </c>
      <c r="E402" s="146">
        <f t="shared" si="27"/>
        <v>0</v>
      </c>
      <c r="F402" s="146">
        <f t="shared" si="28"/>
        <v>0</v>
      </c>
      <c r="H402" s="137" t="s">
        <v>5</v>
      </c>
    </row>
    <row r="403" spans="1:8" ht="15" customHeight="1" x14ac:dyDescent="0.4">
      <c r="A403" s="137" t="str">
        <f t="shared" si="25"/>
        <v>JunioAtrio Seguros S. A.</v>
      </c>
      <c r="B403" s="47">
        <f t="shared" si="26"/>
        <v>1</v>
      </c>
      <c r="C403" s="51" t="s">
        <v>121</v>
      </c>
      <c r="D403" s="49">
        <f>VLOOKUP(A403,'PNC Exon. &amp; no Exon.'!A:D,3,0)+VLOOKUP(A403,'PNC Exon. &amp; no Exon.'!A:D,4,0)</f>
        <v>0</v>
      </c>
      <c r="E403" s="146">
        <f t="shared" si="27"/>
        <v>0</v>
      </c>
      <c r="F403" s="146">
        <f t="shared" si="28"/>
        <v>0</v>
      </c>
      <c r="H403" s="137" t="s">
        <v>5</v>
      </c>
    </row>
    <row r="404" spans="1:8" ht="15" customHeight="1" x14ac:dyDescent="0.4">
      <c r="A404" s="137" t="str">
        <f t="shared" si="25"/>
        <v>JunioSeguros La Internacional, S. A.</v>
      </c>
      <c r="B404" s="47">
        <f t="shared" si="26"/>
        <v>1</v>
      </c>
      <c r="C404" s="51" t="s">
        <v>80</v>
      </c>
      <c r="D404" s="49">
        <f>VLOOKUP(A404,'PNC Exon. &amp; no Exon.'!A:D,3,0)+VLOOKUP(A404,'PNC Exon. &amp; no Exon.'!A:D,4,0)</f>
        <v>0</v>
      </c>
      <c r="E404" s="146">
        <f t="shared" si="27"/>
        <v>0</v>
      </c>
      <c r="F404" s="146">
        <f t="shared" si="28"/>
        <v>0</v>
      </c>
      <c r="H404" s="137" t="s">
        <v>5</v>
      </c>
    </row>
    <row r="405" spans="1:8" ht="15" customHeight="1" x14ac:dyDescent="0.4">
      <c r="A405" s="137" t="str">
        <f t="shared" si="25"/>
        <v xml:space="preserve">JunioCooperativa Nacional De Seguros, Inc </v>
      </c>
      <c r="B405" s="47">
        <f t="shared" si="26"/>
        <v>1</v>
      </c>
      <c r="C405" s="51" t="s">
        <v>120</v>
      </c>
      <c r="D405" s="49">
        <f>VLOOKUP(A405,'PNC Exon. &amp; no Exon.'!A:D,3,0)+VLOOKUP(A405,'PNC Exon. &amp; no Exon.'!A:D,4,0)</f>
        <v>0</v>
      </c>
      <c r="E405" s="146">
        <f t="shared" si="27"/>
        <v>0</v>
      </c>
      <c r="F405" s="146">
        <f t="shared" si="28"/>
        <v>0</v>
      </c>
      <c r="H405" s="137" t="s">
        <v>5</v>
      </c>
    </row>
    <row r="406" spans="1:8" ht="15" customHeight="1" x14ac:dyDescent="0.4">
      <c r="A406" s="137" t="str">
        <f t="shared" si="25"/>
        <v>JunioBMI Compañía de Seguros, S. A.</v>
      </c>
      <c r="B406" s="47">
        <f t="shared" si="26"/>
        <v>1</v>
      </c>
      <c r="C406" s="51" t="s">
        <v>87</v>
      </c>
      <c r="D406" s="49">
        <f>VLOOKUP(A406,'PNC Exon. &amp; no Exon.'!A:D,3,0)+VLOOKUP(A406,'PNC Exon. &amp; no Exon.'!A:D,4,0)</f>
        <v>0</v>
      </c>
      <c r="E406" s="146">
        <f t="shared" si="27"/>
        <v>0</v>
      </c>
      <c r="F406" s="146">
        <f t="shared" si="28"/>
        <v>0</v>
      </c>
      <c r="H406" s="137" t="s">
        <v>5</v>
      </c>
    </row>
    <row r="407" spans="1:8" ht="15" customHeight="1" x14ac:dyDescent="0.4">
      <c r="A407" s="137" t="str">
        <f t="shared" si="25"/>
        <v>JunioCuna Mutual Insurance Society Dominicana</v>
      </c>
      <c r="B407" s="47">
        <f t="shared" si="26"/>
        <v>1</v>
      </c>
      <c r="C407" s="51" t="s">
        <v>122</v>
      </c>
      <c r="D407" s="49">
        <f>VLOOKUP(A407,'PNC Exon. &amp; no Exon.'!A:D,3,0)+VLOOKUP(A407,'PNC Exon. &amp; no Exon.'!A:D,4,0)</f>
        <v>0</v>
      </c>
      <c r="E407" s="146">
        <f t="shared" si="27"/>
        <v>0</v>
      </c>
      <c r="F407" s="146">
        <f t="shared" si="28"/>
        <v>0</v>
      </c>
      <c r="H407" s="137" t="s">
        <v>5</v>
      </c>
    </row>
    <row r="408" spans="1:8" ht="15" customHeight="1" x14ac:dyDescent="0.4">
      <c r="A408" s="137" t="str">
        <f t="shared" si="25"/>
        <v>JunioBupa Dominicana, S. A.</v>
      </c>
      <c r="B408" s="47">
        <f t="shared" si="26"/>
        <v>1</v>
      </c>
      <c r="C408" s="50" t="s">
        <v>123</v>
      </c>
      <c r="D408" s="49">
        <f>VLOOKUP(A408,'PNC Exon. &amp; no Exon.'!A:D,3,0)+VLOOKUP(A408,'PNC Exon. &amp; no Exon.'!A:D,4,0)</f>
        <v>0</v>
      </c>
      <c r="E408" s="146">
        <f t="shared" si="27"/>
        <v>0</v>
      </c>
      <c r="F408" s="146">
        <f t="shared" si="28"/>
        <v>0</v>
      </c>
      <c r="H408" s="137" t="s">
        <v>5</v>
      </c>
    </row>
    <row r="409" spans="1:8" ht="15" customHeight="1" x14ac:dyDescent="0.4">
      <c r="A409" s="137" t="str">
        <f t="shared" si="25"/>
        <v>JunioAngloamericana de Seguros, S. A.</v>
      </c>
      <c r="B409" s="47">
        <f t="shared" si="26"/>
        <v>1</v>
      </c>
      <c r="C409" s="51" t="s">
        <v>78</v>
      </c>
      <c r="D409" s="49">
        <f>VLOOKUP(A409,'PNC Exon. &amp; no Exon.'!A:D,3,0)+VLOOKUP(A409,'PNC Exon. &amp; no Exon.'!A:D,4,0)</f>
        <v>0</v>
      </c>
      <c r="E409" s="146">
        <f t="shared" si="27"/>
        <v>0</v>
      </c>
      <c r="F409" s="146">
        <f t="shared" si="28"/>
        <v>0</v>
      </c>
      <c r="H409" s="137" t="s">
        <v>5</v>
      </c>
    </row>
    <row r="410" spans="1:8" ht="15" customHeight="1" x14ac:dyDescent="0.4">
      <c r="A410" s="137" t="str">
        <f t="shared" si="25"/>
        <v>JunioSeguros APS, S.R.L.</v>
      </c>
      <c r="B410" s="47">
        <f t="shared" si="26"/>
        <v>1</v>
      </c>
      <c r="C410" s="51" t="s">
        <v>124</v>
      </c>
      <c r="D410" s="49">
        <f>VLOOKUP(A410,'PNC Exon. &amp; no Exon.'!A:D,3,0)+VLOOKUP(A410,'PNC Exon. &amp; no Exon.'!A:D,4,0)</f>
        <v>0</v>
      </c>
      <c r="E410" s="146">
        <f t="shared" si="27"/>
        <v>0</v>
      </c>
      <c r="F410" s="146">
        <f t="shared" si="28"/>
        <v>0</v>
      </c>
      <c r="H410" s="137" t="s">
        <v>5</v>
      </c>
    </row>
    <row r="411" spans="1:8" ht="15" customHeight="1" x14ac:dyDescent="0.4">
      <c r="A411" s="137" t="str">
        <f t="shared" si="25"/>
        <v>JunioMultiseguros Su, S.A.</v>
      </c>
      <c r="B411" s="47">
        <f t="shared" si="26"/>
        <v>1</v>
      </c>
      <c r="C411" s="51" t="s">
        <v>125</v>
      </c>
      <c r="D411" s="49">
        <f>VLOOKUP(A411,'PNC Exon. &amp; no Exon.'!A:D,3,0)+VLOOKUP(A411,'PNC Exon. &amp; no Exon.'!A:D,4,0)</f>
        <v>0</v>
      </c>
      <c r="E411" s="146">
        <f t="shared" si="27"/>
        <v>0</v>
      </c>
      <c r="F411" s="146">
        <f t="shared" si="28"/>
        <v>0</v>
      </c>
      <c r="H411" s="137" t="s">
        <v>5</v>
      </c>
    </row>
    <row r="412" spans="1:8" ht="15" customHeight="1" x14ac:dyDescent="0.4">
      <c r="A412" s="137" t="str">
        <f t="shared" si="25"/>
        <v>JunioSeguros Ademi, S.A.</v>
      </c>
      <c r="B412" s="47">
        <f t="shared" si="26"/>
        <v>1</v>
      </c>
      <c r="C412" s="51" t="s">
        <v>126</v>
      </c>
      <c r="D412" s="49">
        <f>VLOOKUP(A412,'PNC Exon. &amp; no Exon.'!A:D,3,0)+VLOOKUP(A412,'PNC Exon. &amp; no Exon.'!A:D,4,0)</f>
        <v>0</v>
      </c>
      <c r="E412" s="146">
        <f t="shared" si="27"/>
        <v>0</v>
      </c>
      <c r="F412" s="146">
        <f t="shared" si="28"/>
        <v>0</v>
      </c>
      <c r="H412" s="137" t="s">
        <v>5</v>
      </c>
    </row>
    <row r="413" spans="1:8" ht="15" customHeight="1" x14ac:dyDescent="0.4">
      <c r="A413" s="137" t="str">
        <f t="shared" si="25"/>
        <v>JunioConfederación del Canadá Dominicana, S. A.</v>
      </c>
      <c r="B413" s="47">
        <f t="shared" si="26"/>
        <v>1</v>
      </c>
      <c r="C413" s="51" t="s">
        <v>127</v>
      </c>
      <c r="D413" s="49">
        <f>VLOOKUP(A413,'PNC Exon. &amp; no Exon.'!A:D,3,0)+VLOOKUP(A413,'PNC Exon. &amp; no Exon.'!A:D,4,0)</f>
        <v>0</v>
      </c>
      <c r="E413" s="146">
        <f t="shared" si="27"/>
        <v>0</v>
      </c>
      <c r="F413" s="146">
        <f t="shared" si="28"/>
        <v>0</v>
      </c>
      <c r="H413" s="137" t="s">
        <v>5</v>
      </c>
    </row>
    <row r="414" spans="1:8" ht="15" customHeight="1" x14ac:dyDescent="0.4">
      <c r="A414" s="137" t="str">
        <f t="shared" si="25"/>
        <v>JunioFuturo Seguros</v>
      </c>
      <c r="B414" s="47">
        <f t="shared" si="26"/>
        <v>1</v>
      </c>
      <c r="C414" s="51" t="s">
        <v>109</v>
      </c>
      <c r="D414" s="49">
        <f>VLOOKUP(A414,'PNC Exon. &amp; no Exon.'!A:D,3,0)+VLOOKUP(A414,'PNC Exon. &amp; no Exon.'!A:D,4,0)</f>
        <v>0</v>
      </c>
      <c r="E414" s="146">
        <f t="shared" si="27"/>
        <v>0</v>
      </c>
      <c r="F414" s="146">
        <f t="shared" si="28"/>
        <v>0</v>
      </c>
      <c r="G414" s="4"/>
      <c r="H414" s="137" t="s">
        <v>5</v>
      </c>
    </row>
    <row r="415" spans="1:8" ht="15" customHeight="1" x14ac:dyDescent="0.4">
      <c r="A415" s="137" t="str">
        <f t="shared" si="25"/>
        <v>JunioAutoseguro, S. A.</v>
      </c>
      <c r="B415" s="47">
        <f t="shared" si="26"/>
        <v>1</v>
      </c>
      <c r="C415" s="51" t="s">
        <v>79</v>
      </c>
      <c r="D415" s="49">
        <f>VLOOKUP(A415,'PNC Exon. &amp; no Exon.'!A:D,3,0)+VLOOKUP(A415,'PNC Exon. &amp; no Exon.'!A:D,4,0)</f>
        <v>0</v>
      </c>
      <c r="E415" s="146">
        <f t="shared" si="27"/>
        <v>0</v>
      </c>
      <c r="F415" s="146">
        <f t="shared" si="28"/>
        <v>0</v>
      </c>
      <c r="H415" s="137" t="s">
        <v>5</v>
      </c>
    </row>
    <row r="416" spans="1:8" ht="15" customHeight="1" x14ac:dyDescent="0.4">
      <c r="A416" s="137" t="str">
        <f t="shared" si="25"/>
        <v>JunioSeguros Yunen, S.A.</v>
      </c>
      <c r="B416" s="47">
        <f t="shared" si="26"/>
        <v>1</v>
      </c>
      <c r="C416" s="51" t="s">
        <v>128</v>
      </c>
      <c r="D416" s="49">
        <f>VLOOKUP(A416,'PNC Exon. &amp; no Exon.'!A:D,3,0)+VLOOKUP(A416,'PNC Exon. &amp; no Exon.'!A:D,4,0)</f>
        <v>0</v>
      </c>
      <c r="E416" s="146">
        <f t="shared" si="27"/>
        <v>0</v>
      </c>
      <c r="F416" s="146">
        <f t="shared" si="28"/>
        <v>0</v>
      </c>
      <c r="H416" s="137" t="s">
        <v>5</v>
      </c>
    </row>
    <row r="417" spans="1:8" ht="15" customHeight="1" x14ac:dyDescent="0.4">
      <c r="A417" s="137" t="str">
        <f t="shared" si="25"/>
        <v>JunioHylseg Seguros S.A</v>
      </c>
      <c r="B417" s="47">
        <f t="shared" si="26"/>
        <v>1</v>
      </c>
      <c r="C417" s="51" t="s">
        <v>129</v>
      </c>
      <c r="D417" s="49">
        <f>VLOOKUP(A417,'PNC Exon. &amp; no Exon.'!A:D,3,0)+VLOOKUP(A417,'PNC Exon. &amp; no Exon.'!A:D,4,0)</f>
        <v>0</v>
      </c>
      <c r="E417" s="146">
        <f t="shared" si="27"/>
        <v>0</v>
      </c>
      <c r="F417" s="146">
        <f t="shared" si="28"/>
        <v>0</v>
      </c>
      <c r="H417" s="137" t="s">
        <v>5</v>
      </c>
    </row>
    <row r="418" spans="1:8" ht="15" customHeight="1" x14ac:dyDescent="0.4">
      <c r="A418" s="137" t="str">
        <f t="shared" si="25"/>
        <v>JunioMidas Seguros, S.A.</v>
      </c>
      <c r="B418" s="47">
        <f t="shared" si="26"/>
        <v>1</v>
      </c>
      <c r="C418" s="51" t="s">
        <v>130</v>
      </c>
      <c r="D418" s="49">
        <f>VLOOKUP(A418,'PNC Exon. &amp; no Exon.'!A:D,3,0)+VLOOKUP(A418,'PNC Exon. &amp; no Exon.'!A:D,4,0)</f>
        <v>0</v>
      </c>
      <c r="E418" s="146">
        <f t="shared" si="27"/>
        <v>0</v>
      </c>
      <c r="F418" s="146">
        <f t="shared" si="28"/>
        <v>0</v>
      </c>
      <c r="H418" s="137" t="s">
        <v>5</v>
      </c>
    </row>
    <row r="419" spans="1:8" ht="15" customHeight="1" x14ac:dyDescent="0.4">
      <c r="A419" s="137" t="str">
        <f t="shared" si="25"/>
        <v>JunioUnit, S.A.</v>
      </c>
      <c r="B419" s="47">
        <f t="shared" si="26"/>
        <v>1</v>
      </c>
      <c r="C419" s="51" t="s">
        <v>131</v>
      </c>
      <c r="D419" s="49">
        <f>VLOOKUP(A419,'PNC Exon. &amp; no Exon.'!A:D,3,0)+VLOOKUP(A419,'PNC Exon. &amp; no Exon.'!A:D,4,0)</f>
        <v>0</v>
      </c>
      <c r="E419" s="146">
        <f t="shared" si="27"/>
        <v>0</v>
      </c>
      <c r="F419" s="146">
        <f t="shared" si="28"/>
        <v>0</v>
      </c>
      <c r="H419" s="137" t="s">
        <v>5</v>
      </c>
    </row>
    <row r="420" spans="1:8" ht="21" customHeight="1" x14ac:dyDescent="0.4">
      <c r="A420" s="137" t="str">
        <f t="shared" si="25"/>
        <v xml:space="preserve">Total General </v>
      </c>
      <c r="B420" s="52"/>
      <c r="C420" s="53" t="s">
        <v>21</v>
      </c>
      <c r="D420" s="54">
        <f>SUM(D387:D419)</f>
        <v>0</v>
      </c>
      <c r="E420" s="150">
        <f>SUM(E387:E419,0)</f>
        <v>0</v>
      </c>
      <c r="F420" s="151"/>
    </row>
    <row r="421" spans="1:8" x14ac:dyDescent="0.4">
      <c r="A421" s="137" t="str">
        <f t="shared" si="25"/>
        <v/>
      </c>
      <c r="B421" s="70" t="s">
        <v>172</v>
      </c>
      <c r="C421" s="28"/>
    </row>
    <row r="422" spans="1:8" x14ac:dyDescent="0.4">
      <c r="A422" s="137" t="str">
        <f t="shared" si="25"/>
        <v/>
      </c>
    </row>
    <row r="423" spans="1:8" x14ac:dyDescent="0.4">
      <c r="A423" s="137" t="str">
        <f t="shared" si="25"/>
        <v/>
      </c>
    </row>
    <row r="424" spans="1:8" x14ac:dyDescent="0.4">
      <c r="A424" s="137" t="str">
        <f t="shared" ref="A424:A487" si="29">H424&amp;C424</f>
        <v/>
      </c>
    </row>
    <row r="425" spans="1:8" x14ac:dyDescent="0.4">
      <c r="A425" s="137" t="str">
        <f t="shared" si="29"/>
        <v/>
      </c>
    </row>
    <row r="426" spans="1:8" x14ac:dyDescent="0.4">
      <c r="A426" s="137" t="str">
        <f t="shared" si="29"/>
        <v/>
      </c>
    </row>
    <row r="427" spans="1:8" x14ac:dyDescent="0.4">
      <c r="A427" s="137" t="str">
        <f t="shared" si="29"/>
        <v/>
      </c>
    </row>
    <row r="428" spans="1:8" x14ac:dyDescent="0.4">
      <c r="A428" s="137" t="str">
        <f t="shared" si="29"/>
        <v/>
      </c>
    </row>
    <row r="429" spans="1:8" x14ac:dyDescent="0.4">
      <c r="A429" s="137" t="str">
        <f t="shared" si="29"/>
        <v/>
      </c>
    </row>
    <row r="430" spans="1:8" x14ac:dyDescent="0.4">
      <c r="A430" s="137" t="str">
        <f t="shared" si="29"/>
        <v/>
      </c>
    </row>
    <row r="431" spans="1:8" x14ac:dyDescent="0.4">
      <c r="A431" s="137" t="str">
        <f t="shared" si="29"/>
        <v/>
      </c>
    </row>
    <row r="432" spans="1:8" x14ac:dyDescent="0.4">
      <c r="A432" s="137" t="str">
        <f t="shared" si="29"/>
        <v/>
      </c>
    </row>
    <row r="433" spans="1:6" x14ac:dyDescent="0.4">
      <c r="A433" s="137" t="str">
        <f t="shared" si="29"/>
        <v/>
      </c>
    </row>
    <row r="434" spans="1:6" x14ac:dyDescent="0.4">
      <c r="A434" s="137" t="str">
        <f t="shared" si="29"/>
        <v/>
      </c>
    </row>
    <row r="435" spans="1:6" x14ac:dyDescent="0.4">
      <c r="A435" s="137" t="str">
        <f t="shared" si="29"/>
        <v/>
      </c>
    </row>
    <row r="436" spans="1:6" x14ac:dyDescent="0.4">
      <c r="A436" s="137" t="str">
        <f t="shared" si="29"/>
        <v/>
      </c>
    </row>
    <row r="437" spans="1:6" x14ac:dyDescent="0.4">
      <c r="A437" s="137" t="str">
        <f t="shared" si="29"/>
        <v/>
      </c>
    </row>
    <row r="438" spans="1:6" x14ac:dyDescent="0.4">
      <c r="A438" s="137" t="str">
        <f t="shared" si="29"/>
        <v/>
      </c>
    </row>
    <row r="439" spans="1:6" x14ac:dyDescent="0.4">
      <c r="A439" s="137" t="str">
        <f t="shared" si="29"/>
        <v/>
      </c>
    </row>
    <row r="440" spans="1:6" x14ac:dyDescent="0.4">
      <c r="A440" s="137" t="str">
        <f t="shared" si="29"/>
        <v/>
      </c>
    </row>
    <row r="441" spans="1:6" x14ac:dyDescent="0.4">
      <c r="A441" s="137" t="str">
        <f t="shared" si="29"/>
        <v/>
      </c>
    </row>
    <row r="442" spans="1:6" x14ac:dyDescent="0.4">
      <c r="A442" s="137" t="str">
        <f t="shared" si="29"/>
        <v/>
      </c>
    </row>
    <row r="443" spans="1:6" x14ac:dyDescent="0.4">
      <c r="A443" s="137" t="str">
        <f t="shared" si="29"/>
        <v/>
      </c>
    </row>
    <row r="444" spans="1:6" ht="20" x14ac:dyDescent="0.6">
      <c r="A444" s="137" t="str">
        <f t="shared" si="29"/>
        <v/>
      </c>
      <c r="B444" s="170" t="s">
        <v>42</v>
      </c>
      <c r="C444" s="170"/>
      <c r="D444" s="170"/>
      <c r="E444" s="170"/>
      <c r="F444" s="170"/>
    </row>
    <row r="445" spans="1:6" x14ac:dyDescent="0.4">
      <c r="A445" s="137" t="str">
        <f t="shared" si="29"/>
        <v/>
      </c>
      <c r="B445" s="169" t="s">
        <v>86</v>
      </c>
      <c r="C445" s="169"/>
      <c r="D445" s="169"/>
      <c r="E445" s="169"/>
      <c r="F445" s="169"/>
    </row>
    <row r="446" spans="1:6" x14ac:dyDescent="0.4">
      <c r="A446" s="137" t="str">
        <f t="shared" si="29"/>
        <v/>
      </c>
      <c r="B446" s="172" t="s">
        <v>163</v>
      </c>
      <c r="C446" s="172"/>
      <c r="D446" s="172"/>
      <c r="E446" s="172"/>
      <c r="F446" s="172"/>
    </row>
    <row r="447" spans="1:6" x14ac:dyDescent="0.4">
      <c r="A447" s="137" t="str">
        <f t="shared" si="29"/>
        <v/>
      </c>
      <c r="B447" s="169" t="s">
        <v>91</v>
      </c>
      <c r="C447" s="169"/>
      <c r="D447" s="169"/>
      <c r="E447" s="169"/>
      <c r="F447" s="169"/>
    </row>
    <row r="448" spans="1:6" x14ac:dyDescent="0.4">
      <c r="A448" s="137" t="str">
        <f t="shared" si="29"/>
        <v/>
      </c>
    </row>
    <row r="449" spans="1:8" ht="22.5" customHeight="1" x14ac:dyDescent="0.4">
      <c r="A449" s="137" t="str">
        <f t="shared" si="29"/>
        <v>Compañías</v>
      </c>
      <c r="B449" s="94" t="s">
        <v>32</v>
      </c>
      <c r="C449" s="94" t="s">
        <v>33</v>
      </c>
      <c r="D449" s="94" t="s">
        <v>50</v>
      </c>
      <c r="E449" s="145" t="s">
        <v>100</v>
      </c>
      <c r="F449" s="145" t="s">
        <v>60</v>
      </c>
    </row>
    <row r="450" spans="1:8" ht="15" customHeight="1" x14ac:dyDescent="0.4">
      <c r="A450" s="137" t="str">
        <f t="shared" si="29"/>
        <v>JulioSeguros Universal, S. A.</v>
      </c>
      <c r="B450" s="47">
        <f t="shared" ref="B450:B482" si="30">RANK(D450,$D$450:$D$482)</f>
        <v>1</v>
      </c>
      <c r="C450" s="87" t="s">
        <v>84</v>
      </c>
      <c r="D450" s="49">
        <f>VLOOKUP(A450,'PNC Exon. &amp; no Exon.'!A:D,3,0)+VLOOKUP(A450,'PNC Exon. &amp; no Exon.'!A:D,4,0)</f>
        <v>0</v>
      </c>
      <c r="E450" s="146">
        <f t="shared" ref="E450:E482" si="31">IFERROR(D450/$D$483*100,0)</f>
        <v>0</v>
      </c>
      <c r="F450" s="146">
        <f>(E450)</f>
        <v>0</v>
      </c>
      <c r="H450" s="137" t="s">
        <v>6</v>
      </c>
    </row>
    <row r="451" spans="1:8" ht="15" customHeight="1" x14ac:dyDescent="0.4">
      <c r="A451" s="137" t="str">
        <f t="shared" si="29"/>
        <v>JulioHumano Seguros, S. A.</v>
      </c>
      <c r="B451" s="47">
        <f t="shared" si="30"/>
        <v>1</v>
      </c>
      <c r="C451" s="51" t="s">
        <v>92</v>
      </c>
      <c r="D451" s="49">
        <f>VLOOKUP(A451,'PNC Exon. &amp; no Exon.'!A:D,3,0)+VLOOKUP(A451,'PNC Exon. &amp; no Exon.'!A:D,4,0)</f>
        <v>0</v>
      </c>
      <c r="E451" s="146">
        <f t="shared" si="31"/>
        <v>0</v>
      </c>
      <c r="F451" s="146">
        <f t="shared" ref="F451:F482" si="32">(F450+E451)</f>
        <v>0</v>
      </c>
      <c r="H451" s="137" t="s">
        <v>6</v>
      </c>
    </row>
    <row r="452" spans="1:8" ht="15" customHeight="1" x14ac:dyDescent="0.4">
      <c r="A452" s="137" t="str">
        <f t="shared" si="29"/>
        <v>JulioSeguros Reservas, S. A.</v>
      </c>
      <c r="B452" s="47">
        <f t="shared" si="30"/>
        <v>1</v>
      </c>
      <c r="C452" s="51" t="s">
        <v>93</v>
      </c>
      <c r="D452" s="49">
        <f>VLOOKUP(A452,'PNC Exon. &amp; no Exon.'!A:D,3,0)+VLOOKUP(A452,'PNC Exon. &amp; no Exon.'!A:D,4,0)</f>
        <v>0</v>
      </c>
      <c r="E452" s="146">
        <f t="shared" si="31"/>
        <v>0</v>
      </c>
      <c r="F452" s="146">
        <f t="shared" si="32"/>
        <v>0</v>
      </c>
      <c r="H452" s="137" t="s">
        <v>6</v>
      </c>
    </row>
    <row r="453" spans="1:8" ht="15" customHeight="1" x14ac:dyDescent="0.4">
      <c r="A453" s="137" t="str">
        <f t="shared" si="29"/>
        <v>JulioLa Colonial, S. A., Compañia De Seguros</v>
      </c>
      <c r="B453" s="47">
        <f t="shared" si="30"/>
        <v>1</v>
      </c>
      <c r="C453" s="51" t="s">
        <v>111</v>
      </c>
      <c r="D453" s="49">
        <f>VLOOKUP(A453,'PNC Exon. &amp; no Exon.'!A:D,3,0)+VLOOKUP(A453,'PNC Exon. &amp; no Exon.'!A:D,4,0)</f>
        <v>0</v>
      </c>
      <c r="E453" s="146">
        <f t="shared" si="31"/>
        <v>0</v>
      </c>
      <c r="F453" s="146">
        <f t="shared" si="32"/>
        <v>0</v>
      </c>
      <c r="H453" s="137" t="s">
        <v>6</v>
      </c>
    </row>
    <row r="454" spans="1:8" ht="15" customHeight="1" x14ac:dyDescent="0.4">
      <c r="A454" s="137" t="str">
        <f t="shared" si="29"/>
        <v>JulioMapfre BHD Compañía de Seguros</v>
      </c>
      <c r="B454" s="47">
        <f t="shared" si="30"/>
        <v>1</v>
      </c>
      <c r="C454" s="51" t="s">
        <v>110</v>
      </c>
      <c r="D454" s="49">
        <f>VLOOKUP(A454,'PNC Exon. &amp; no Exon.'!A:D,3,0)+VLOOKUP(A454,'PNC Exon. &amp; no Exon.'!A:D,4,0)</f>
        <v>0</v>
      </c>
      <c r="E454" s="146">
        <f t="shared" si="31"/>
        <v>0</v>
      </c>
      <c r="F454" s="146">
        <f t="shared" si="32"/>
        <v>0</v>
      </c>
      <c r="H454" s="137" t="s">
        <v>6</v>
      </c>
    </row>
    <row r="455" spans="1:8" ht="15" customHeight="1" x14ac:dyDescent="0.4">
      <c r="A455" s="137" t="str">
        <f t="shared" si="29"/>
        <v>JulioSeguros Sura, S.A.</v>
      </c>
      <c r="B455" s="47">
        <f t="shared" si="30"/>
        <v>1</v>
      </c>
      <c r="C455" s="51" t="s">
        <v>112</v>
      </c>
      <c r="D455" s="49">
        <f>VLOOKUP(A455,'PNC Exon. &amp; no Exon.'!A:D,3,0)+VLOOKUP(A455,'PNC Exon. &amp; no Exon.'!A:D,4,0)</f>
        <v>0</v>
      </c>
      <c r="E455" s="146">
        <f t="shared" si="31"/>
        <v>0</v>
      </c>
      <c r="F455" s="146">
        <f t="shared" si="32"/>
        <v>0</v>
      </c>
      <c r="H455" s="137" t="s">
        <v>6</v>
      </c>
    </row>
    <row r="456" spans="1:8" ht="15" customHeight="1" x14ac:dyDescent="0.4">
      <c r="A456" s="137" t="str">
        <f t="shared" si="29"/>
        <v>JulioSeguros Crecer, S. A.</v>
      </c>
      <c r="B456" s="47">
        <f t="shared" si="30"/>
        <v>1</v>
      </c>
      <c r="C456" s="51" t="s">
        <v>94</v>
      </c>
      <c r="D456" s="49">
        <f>VLOOKUP(A456,'PNC Exon. &amp; no Exon.'!A:D,3,0)+VLOOKUP(A456,'PNC Exon. &amp; no Exon.'!A:D,4,0)</f>
        <v>0</v>
      </c>
      <c r="E456" s="146">
        <f t="shared" si="31"/>
        <v>0</v>
      </c>
      <c r="F456" s="146">
        <f t="shared" si="32"/>
        <v>0</v>
      </c>
      <c r="H456" s="137" t="s">
        <v>6</v>
      </c>
    </row>
    <row r="457" spans="1:8" ht="15" customHeight="1" x14ac:dyDescent="0.4">
      <c r="A457" s="137" t="str">
        <f t="shared" si="29"/>
        <v>JulioWorldwide Seguros, S. A.</v>
      </c>
      <c r="B457" s="47">
        <f t="shared" si="30"/>
        <v>1</v>
      </c>
      <c r="C457" s="51" t="s">
        <v>113</v>
      </c>
      <c r="D457" s="49">
        <f>VLOOKUP(A457,'PNC Exon. &amp; no Exon.'!A:D,3,0)+VLOOKUP(A457,'PNC Exon. &amp; no Exon.'!A:D,4,0)</f>
        <v>0</v>
      </c>
      <c r="E457" s="146">
        <f t="shared" si="31"/>
        <v>0</v>
      </c>
      <c r="F457" s="146">
        <f t="shared" si="32"/>
        <v>0</v>
      </c>
      <c r="H457" s="137" t="s">
        <v>6</v>
      </c>
    </row>
    <row r="458" spans="1:8" ht="15" customHeight="1" x14ac:dyDescent="0.4">
      <c r="A458" s="137" t="str">
        <f t="shared" si="29"/>
        <v>JulioGeneral de Seguros, S. A.</v>
      </c>
      <c r="B458" s="47">
        <f t="shared" si="30"/>
        <v>1</v>
      </c>
      <c r="C458" s="51" t="s">
        <v>77</v>
      </c>
      <c r="D458" s="49">
        <f>VLOOKUP(A458,'PNC Exon. &amp; no Exon.'!A:D,3,0)+VLOOKUP(A458,'PNC Exon. &amp; no Exon.'!A:D,4,0)</f>
        <v>0</v>
      </c>
      <c r="E458" s="146">
        <f t="shared" si="31"/>
        <v>0</v>
      </c>
      <c r="F458" s="146">
        <f t="shared" si="32"/>
        <v>0</v>
      </c>
      <c r="H458" s="137" t="s">
        <v>6</v>
      </c>
    </row>
    <row r="459" spans="1:8" ht="15" customHeight="1" x14ac:dyDescent="0.4">
      <c r="A459" s="137" t="str">
        <f t="shared" si="29"/>
        <v>JulioAseguradora Agropecuaria Dominicana, S. A.</v>
      </c>
      <c r="B459" s="47">
        <f t="shared" si="30"/>
        <v>1</v>
      </c>
      <c r="C459" s="51" t="s">
        <v>117</v>
      </c>
      <c r="D459" s="49">
        <f>VLOOKUP(A459,'PNC Exon. &amp; no Exon.'!A:D,3,0)+VLOOKUP(A459,'PNC Exon. &amp; no Exon.'!A:D,4,0)</f>
        <v>0</v>
      </c>
      <c r="E459" s="146">
        <f t="shared" si="31"/>
        <v>0</v>
      </c>
      <c r="F459" s="146">
        <f t="shared" si="32"/>
        <v>0</v>
      </c>
      <c r="H459" s="137" t="s">
        <v>6</v>
      </c>
    </row>
    <row r="460" spans="1:8" ht="15" customHeight="1" x14ac:dyDescent="0.4">
      <c r="A460" s="137" t="str">
        <f t="shared" si="29"/>
        <v>JulioLa Monumental de Seguros, S. A.</v>
      </c>
      <c r="B460" s="47">
        <f t="shared" si="30"/>
        <v>1</v>
      </c>
      <c r="C460" s="51" t="s">
        <v>85</v>
      </c>
      <c r="D460" s="49">
        <f>VLOOKUP(A460,'PNC Exon. &amp; no Exon.'!A:D,3,0)+VLOOKUP(A460,'PNC Exon. &amp; no Exon.'!A:D,4,0)</f>
        <v>0</v>
      </c>
      <c r="E460" s="146">
        <f t="shared" si="31"/>
        <v>0</v>
      </c>
      <c r="F460" s="146">
        <f t="shared" si="32"/>
        <v>0</v>
      </c>
      <c r="H460" s="137" t="s">
        <v>6</v>
      </c>
    </row>
    <row r="461" spans="1:8" ht="15" customHeight="1" x14ac:dyDescent="0.4">
      <c r="A461" s="137" t="str">
        <f t="shared" si="29"/>
        <v>JulioSeguros Pepín, S. A.</v>
      </c>
      <c r="B461" s="47">
        <f t="shared" si="30"/>
        <v>1</v>
      </c>
      <c r="C461" s="51" t="s">
        <v>114</v>
      </c>
      <c r="D461" s="49">
        <f>VLOOKUP(A461,'PNC Exon. &amp; no Exon.'!A:D,3,0)+VLOOKUP(A461,'PNC Exon. &amp; no Exon.'!A:D,4,0)</f>
        <v>0</v>
      </c>
      <c r="E461" s="146">
        <f t="shared" si="31"/>
        <v>0</v>
      </c>
      <c r="F461" s="146">
        <f t="shared" si="32"/>
        <v>0</v>
      </c>
      <c r="H461" s="137" t="s">
        <v>6</v>
      </c>
    </row>
    <row r="462" spans="1:8" ht="15" customHeight="1" x14ac:dyDescent="0.4">
      <c r="A462" s="137" t="str">
        <f t="shared" si="29"/>
        <v>JulioCompañía Dominicana de Seguros, C. por A.</v>
      </c>
      <c r="B462" s="47">
        <f t="shared" si="30"/>
        <v>1</v>
      </c>
      <c r="C462" s="51" t="s">
        <v>115</v>
      </c>
      <c r="D462" s="49">
        <f>VLOOKUP(A462,'PNC Exon. &amp; no Exon.'!A:D,3,0)+VLOOKUP(A462,'PNC Exon. &amp; no Exon.'!A:D,4,0)</f>
        <v>0</v>
      </c>
      <c r="E462" s="146">
        <f t="shared" si="31"/>
        <v>0</v>
      </c>
      <c r="F462" s="146">
        <f t="shared" si="32"/>
        <v>0</v>
      </c>
      <c r="H462" s="137" t="s">
        <v>6</v>
      </c>
    </row>
    <row r="463" spans="1:8" ht="15" customHeight="1" x14ac:dyDescent="0.4">
      <c r="A463" s="137" t="str">
        <f t="shared" si="29"/>
        <v>JulioPatria, S. A., Compañía de Seguros</v>
      </c>
      <c r="B463" s="47">
        <f t="shared" si="30"/>
        <v>1</v>
      </c>
      <c r="C463" s="51" t="s">
        <v>116</v>
      </c>
      <c r="D463" s="49">
        <f>VLOOKUP(A463,'PNC Exon. &amp; no Exon.'!A:D,3,0)+VLOOKUP(A463,'PNC Exon. &amp; no Exon.'!A:D,4,0)</f>
        <v>0</v>
      </c>
      <c r="E463" s="146">
        <f t="shared" si="31"/>
        <v>0</v>
      </c>
      <c r="F463" s="146">
        <f t="shared" si="32"/>
        <v>0</v>
      </c>
      <c r="H463" s="137" t="s">
        <v>6</v>
      </c>
    </row>
    <row r="464" spans="1:8" ht="15" customHeight="1" x14ac:dyDescent="0.4">
      <c r="A464" s="137" t="str">
        <f t="shared" si="29"/>
        <v>JulioAtlántica Seguros, S. A.</v>
      </c>
      <c r="B464" s="47">
        <f t="shared" si="30"/>
        <v>1</v>
      </c>
      <c r="C464" s="50" t="s">
        <v>119</v>
      </c>
      <c r="D464" s="49">
        <f>VLOOKUP(A464,'PNC Exon. &amp; no Exon.'!A:D,3,0)+VLOOKUP(A464,'PNC Exon. &amp; no Exon.'!A:D,4,0)</f>
        <v>0</v>
      </c>
      <c r="E464" s="146">
        <f t="shared" si="31"/>
        <v>0</v>
      </c>
      <c r="F464" s="146">
        <f t="shared" si="32"/>
        <v>0</v>
      </c>
      <c r="H464" s="137" t="s">
        <v>6</v>
      </c>
    </row>
    <row r="465" spans="1:8" ht="15" customHeight="1" x14ac:dyDescent="0.4">
      <c r="A465" s="137" t="str">
        <f t="shared" si="29"/>
        <v>JulioBanesco Seguros</v>
      </c>
      <c r="B465" s="47">
        <f t="shared" si="30"/>
        <v>1</v>
      </c>
      <c r="C465" s="51" t="s">
        <v>118</v>
      </c>
      <c r="D465" s="49">
        <f>VLOOKUP(A465,'PNC Exon. &amp; no Exon.'!A:D,3,0)+VLOOKUP(A465,'PNC Exon. &amp; no Exon.'!A:D,4,0)</f>
        <v>0</v>
      </c>
      <c r="E465" s="146">
        <f t="shared" si="31"/>
        <v>0</v>
      </c>
      <c r="F465" s="146">
        <f t="shared" si="32"/>
        <v>0</v>
      </c>
      <c r="H465" s="137" t="s">
        <v>6</v>
      </c>
    </row>
    <row r="466" spans="1:8" ht="15" customHeight="1" x14ac:dyDescent="0.4">
      <c r="A466" s="137" t="str">
        <f t="shared" si="29"/>
        <v xml:space="preserve">JulioCooperativa Nacional De Seguros, Inc </v>
      </c>
      <c r="B466" s="47">
        <f t="shared" si="30"/>
        <v>1</v>
      </c>
      <c r="C466" s="51" t="s">
        <v>120</v>
      </c>
      <c r="D466" s="49">
        <f>VLOOKUP(A466,'PNC Exon. &amp; no Exon.'!A:D,3,0)+VLOOKUP(A466,'PNC Exon. &amp; no Exon.'!A:D,4,0)</f>
        <v>0</v>
      </c>
      <c r="E466" s="146">
        <f t="shared" si="31"/>
        <v>0</v>
      </c>
      <c r="F466" s="146">
        <f t="shared" si="32"/>
        <v>0</v>
      </c>
      <c r="H466" s="137" t="s">
        <v>6</v>
      </c>
    </row>
    <row r="467" spans="1:8" ht="15" customHeight="1" x14ac:dyDescent="0.4">
      <c r="A467" s="137" t="str">
        <f t="shared" si="29"/>
        <v>JulioSeguros La Internacional, S. A.</v>
      </c>
      <c r="B467" s="47">
        <f t="shared" si="30"/>
        <v>1</v>
      </c>
      <c r="C467" s="51" t="s">
        <v>80</v>
      </c>
      <c r="D467" s="49">
        <f>VLOOKUP(A467,'PNC Exon. &amp; no Exon.'!A:D,3,0)+VLOOKUP(A467,'PNC Exon. &amp; no Exon.'!A:D,4,0)</f>
        <v>0</v>
      </c>
      <c r="E467" s="146">
        <f t="shared" si="31"/>
        <v>0</v>
      </c>
      <c r="F467" s="146">
        <f t="shared" si="32"/>
        <v>0</v>
      </c>
      <c r="H467" s="137" t="s">
        <v>6</v>
      </c>
    </row>
    <row r="468" spans="1:8" ht="15" customHeight="1" x14ac:dyDescent="0.4">
      <c r="A468" s="137" t="str">
        <f t="shared" si="29"/>
        <v>JulioBMI Compañía de Seguros, S. A.</v>
      </c>
      <c r="B468" s="47">
        <f t="shared" si="30"/>
        <v>1</v>
      </c>
      <c r="C468" s="51" t="s">
        <v>87</v>
      </c>
      <c r="D468" s="49">
        <f>VLOOKUP(A468,'PNC Exon. &amp; no Exon.'!A:D,3,0)+VLOOKUP(A468,'PNC Exon. &amp; no Exon.'!A:D,4,0)</f>
        <v>0</v>
      </c>
      <c r="E468" s="146">
        <f t="shared" si="31"/>
        <v>0</v>
      </c>
      <c r="F468" s="146">
        <f t="shared" si="32"/>
        <v>0</v>
      </c>
      <c r="H468" s="137" t="s">
        <v>6</v>
      </c>
    </row>
    <row r="469" spans="1:8" ht="15" customHeight="1" x14ac:dyDescent="0.4">
      <c r="A469" s="137" t="str">
        <f t="shared" si="29"/>
        <v>JulioCuna Mutual Insurance Society Dominicana</v>
      </c>
      <c r="B469" s="47">
        <f t="shared" si="30"/>
        <v>1</v>
      </c>
      <c r="C469" s="51" t="s">
        <v>122</v>
      </c>
      <c r="D469" s="49">
        <f>VLOOKUP(A469,'PNC Exon. &amp; no Exon.'!A:D,3,0)+VLOOKUP(A469,'PNC Exon. &amp; no Exon.'!A:D,4,0)</f>
        <v>0</v>
      </c>
      <c r="E469" s="146">
        <f t="shared" si="31"/>
        <v>0</v>
      </c>
      <c r="F469" s="146">
        <f t="shared" si="32"/>
        <v>0</v>
      </c>
      <c r="H469" s="137" t="s">
        <v>6</v>
      </c>
    </row>
    <row r="470" spans="1:8" ht="15" customHeight="1" x14ac:dyDescent="0.4">
      <c r="A470" s="137" t="str">
        <f t="shared" si="29"/>
        <v>JulioAtrio Seguros S. A.</v>
      </c>
      <c r="B470" s="47">
        <f t="shared" si="30"/>
        <v>1</v>
      </c>
      <c r="C470" s="51" t="s">
        <v>121</v>
      </c>
      <c r="D470" s="49">
        <f>VLOOKUP(A470,'PNC Exon. &amp; no Exon.'!A:D,3,0)+VLOOKUP(A470,'PNC Exon. &amp; no Exon.'!A:D,4,0)</f>
        <v>0</v>
      </c>
      <c r="E470" s="146">
        <f t="shared" si="31"/>
        <v>0</v>
      </c>
      <c r="F470" s="146">
        <f t="shared" si="32"/>
        <v>0</v>
      </c>
      <c r="H470" s="137" t="s">
        <v>6</v>
      </c>
    </row>
    <row r="471" spans="1:8" ht="15" customHeight="1" x14ac:dyDescent="0.4">
      <c r="A471" s="137" t="str">
        <f t="shared" si="29"/>
        <v>JulioBupa Dominicana, S. A.</v>
      </c>
      <c r="B471" s="47">
        <f t="shared" si="30"/>
        <v>1</v>
      </c>
      <c r="C471" s="50" t="s">
        <v>123</v>
      </c>
      <c r="D471" s="49">
        <f>VLOOKUP(A471,'PNC Exon. &amp; no Exon.'!A:D,3,0)+VLOOKUP(A471,'PNC Exon. &amp; no Exon.'!A:D,4,0)</f>
        <v>0</v>
      </c>
      <c r="E471" s="146">
        <f t="shared" si="31"/>
        <v>0</v>
      </c>
      <c r="F471" s="146">
        <f t="shared" si="32"/>
        <v>0</v>
      </c>
      <c r="H471" s="137" t="s">
        <v>6</v>
      </c>
    </row>
    <row r="472" spans="1:8" ht="15" customHeight="1" x14ac:dyDescent="0.4">
      <c r="A472" s="137" t="str">
        <f t="shared" si="29"/>
        <v>JulioAngloamericana de Seguros, S. A.</v>
      </c>
      <c r="B472" s="47">
        <f t="shared" si="30"/>
        <v>1</v>
      </c>
      <c r="C472" s="51" t="s">
        <v>78</v>
      </c>
      <c r="D472" s="49">
        <f>VLOOKUP(A472,'PNC Exon. &amp; no Exon.'!A:D,3,0)+VLOOKUP(A472,'PNC Exon. &amp; no Exon.'!A:D,4,0)</f>
        <v>0</v>
      </c>
      <c r="E472" s="146">
        <f t="shared" si="31"/>
        <v>0</v>
      </c>
      <c r="F472" s="146">
        <f t="shared" si="32"/>
        <v>0</v>
      </c>
      <c r="H472" s="137" t="s">
        <v>6</v>
      </c>
    </row>
    <row r="473" spans="1:8" ht="15" customHeight="1" x14ac:dyDescent="0.4">
      <c r="A473" s="137" t="str">
        <f t="shared" si="29"/>
        <v>JulioSeguros APS, S.R.L.</v>
      </c>
      <c r="B473" s="47">
        <f t="shared" si="30"/>
        <v>1</v>
      </c>
      <c r="C473" s="51" t="s">
        <v>124</v>
      </c>
      <c r="D473" s="49">
        <f>VLOOKUP(A473,'PNC Exon. &amp; no Exon.'!A:D,3,0)+VLOOKUP(A473,'PNC Exon. &amp; no Exon.'!A:D,4,0)</f>
        <v>0</v>
      </c>
      <c r="E473" s="146">
        <f t="shared" si="31"/>
        <v>0</v>
      </c>
      <c r="F473" s="146">
        <f t="shared" si="32"/>
        <v>0</v>
      </c>
      <c r="H473" s="137" t="s">
        <v>6</v>
      </c>
    </row>
    <row r="474" spans="1:8" ht="15" customHeight="1" x14ac:dyDescent="0.4">
      <c r="A474" s="137" t="str">
        <f t="shared" si="29"/>
        <v>JulioMultiseguros Su, S.A.</v>
      </c>
      <c r="B474" s="47">
        <f t="shared" si="30"/>
        <v>1</v>
      </c>
      <c r="C474" s="51" t="s">
        <v>125</v>
      </c>
      <c r="D474" s="49">
        <f>VLOOKUP(A474,'PNC Exon. &amp; no Exon.'!A:D,3,0)+VLOOKUP(A474,'PNC Exon. &amp; no Exon.'!A:D,4,0)</f>
        <v>0</v>
      </c>
      <c r="E474" s="146">
        <f t="shared" si="31"/>
        <v>0</v>
      </c>
      <c r="F474" s="146">
        <f t="shared" si="32"/>
        <v>0</v>
      </c>
      <c r="H474" s="137" t="s">
        <v>6</v>
      </c>
    </row>
    <row r="475" spans="1:8" ht="15" customHeight="1" x14ac:dyDescent="0.4">
      <c r="A475" s="137" t="str">
        <f t="shared" si="29"/>
        <v>JulioSeguros Ademi, S.A.</v>
      </c>
      <c r="B475" s="47">
        <f t="shared" si="30"/>
        <v>1</v>
      </c>
      <c r="C475" s="51" t="s">
        <v>126</v>
      </c>
      <c r="D475" s="49">
        <f>VLOOKUP(A475,'PNC Exon. &amp; no Exon.'!A:D,3,0)+VLOOKUP(A475,'PNC Exon. &amp; no Exon.'!A:D,4,0)</f>
        <v>0</v>
      </c>
      <c r="E475" s="146">
        <f t="shared" si="31"/>
        <v>0</v>
      </c>
      <c r="F475" s="146">
        <f t="shared" si="32"/>
        <v>0</v>
      </c>
      <c r="H475" s="137" t="s">
        <v>6</v>
      </c>
    </row>
    <row r="476" spans="1:8" ht="15" customHeight="1" x14ac:dyDescent="0.4">
      <c r="A476" s="137" t="str">
        <f t="shared" si="29"/>
        <v>JulioFuturo Seguros</v>
      </c>
      <c r="B476" s="47">
        <f t="shared" si="30"/>
        <v>1</v>
      </c>
      <c r="C476" s="51" t="s">
        <v>109</v>
      </c>
      <c r="D476" s="49">
        <f>VLOOKUP(A476,'PNC Exon. &amp; no Exon.'!A:D,3,0)+VLOOKUP(A476,'PNC Exon. &amp; no Exon.'!A:D,4,0)</f>
        <v>0</v>
      </c>
      <c r="E476" s="146">
        <f t="shared" si="31"/>
        <v>0</v>
      </c>
      <c r="F476" s="146">
        <f t="shared" si="32"/>
        <v>0</v>
      </c>
      <c r="G476" s="4"/>
      <c r="H476" s="137" t="s">
        <v>6</v>
      </c>
    </row>
    <row r="477" spans="1:8" ht="15" customHeight="1" x14ac:dyDescent="0.4">
      <c r="A477" s="137" t="str">
        <f t="shared" si="29"/>
        <v>JulioConfederación del Canadá Dominicana, S. A.</v>
      </c>
      <c r="B477" s="47">
        <f t="shared" si="30"/>
        <v>1</v>
      </c>
      <c r="C477" s="51" t="s">
        <v>127</v>
      </c>
      <c r="D477" s="49">
        <f>VLOOKUP(A477,'PNC Exon. &amp; no Exon.'!A:D,3,0)+VLOOKUP(A477,'PNC Exon. &amp; no Exon.'!A:D,4,0)</f>
        <v>0</v>
      </c>
      <c r="E477" s="146">
        <f t="shared" si="31"/>
        <v>0</v>
      </c>
      <c r="F477" s="146">
        <f t="shared" si="32"/>
        <v>0</v>
      </c>
      <c r="H477" s="137" t="s">
        <v>6</v>
      </c>
    </row>
    <row r="478" spans="1:8" ht="15" customHeight="1" x14ac:dyDescent="0.4">
      <c r="A478" s="137" t="str">
        <f t="shared" si="29"/>
        <v>JulioAutoseguro, S. A.</v>
      </c>
      <c r="B478" s="47">
        <f t="shared" si="30"/>
        <v>1</v>
      </c>
      <c r="C478" s="51" t="s">
        <v>79</v>
      </c>
      <c r="D478" s="49">
        <f>VLOOKUP(A478,'PNC Exon. &amp; no Exon.'!A:D,3,0)+VLOOKUP(A478,'PNC Exon. &amp; no Exon.'!A:D,4,0)</f>
        <v>0</v>
      </c>
      <c r="E478" s="146">
        <f t="shared" si="31"/>
        <v>0</v>
      </c>
      <c r="F478" s="146">
        <f t="shared" si="32"/>
        <v>0</v>
      </c>
      <c r="H478" s="137" t="s">
        <v>6</v>
      </c>
    </row>
    <row r="479" spans="1:8" ht="15" customHeight="1" x14ac:dyDescent="0.4">
      <c r="A479" s="137" t="str">
        <f t="shared" si="29"/>
        <v>JulioSeguros Yunen, S.A.</v>
      </c>
      <c r="B479" s="47">
        <f t="shared" si="30"/>
        <v>1</v>
      </c>
      <c r="C479" s="51" t="s">
        <v>128</v>
      </c>
      <c r="D479" s="49">
        <f>VLOOKUP(A479,'PNC Exon. &amp; no Exon.'!A:D,3,0)+VLOOKUP(A479,'PNC Exon. &amp; no Exon.'!A:D,4,0)</f>
        <v>0</v>
      </c>
      <c r="E479" s="146">
        <f t="shared" si="31"/>
        <v>0</v>
      </c>
      <c r="F479" s="146">
        <f t="shared" si="32"/>
        <v>0</v>
      </c>
      <c r="H479" s="137" t="s">
        <v>6</v>
      </c>
    </row>
    <row r="480" spans="1:8" ht="15" customHeight="1" x14ac:dyDescent="0.4">
      <c r="A480" s="137" t="str">
        <f t="shared" si="29"/>
        <v>JulioMidas Seguros, S.A.</v>
      </c>
      <c r="B480" s="47">
        <f t="shared" si="30"/>
        <v>1</v>
      </c>
      <c r="C480" s="51" t="s">
        <v>130</v>
      </c>
      <c r="D480" s="49">
        <f>VLOOKUP(A480,'PNC Exon. &amp; no Exon.'!A:D,3,0)+VLOOKUP(A480,'PNC Exon. &amp; no Exon.'!A:D,4,0)</f>
        <v>0</v>
      </c>
      <c r="E480" s="146">
        <f t="shared" si="31"/>
        <v>0</v>
      </c>
      <c r="F480" s="146">
        <f t="shared" si="32"/>
        <v>0</v>
      </c>
      <c r="H480" s="137" t="s">
        <v>6</v>
      </c>
    </row>
    <row r="481" spans="1:8" ht="15" customHeight="1" x14ac:dyDescent="0.4">
      <c r="A481" s="137" t="str">
        <f t="shared" si="29"/>
        <v>JulioHylseg Seguros S.A</v>
      </c>
      <c r="B481" s="47">
        <f t="shared" si="30"/>
        <v>1</v>
      </c>
      <c r="C481" s="51" t="s">
        <v>129</v>
      </c>
      <c r="D481" s="49">
        <f>VLOOKUP(A481,'PNC Exon. &amp; no Exon.'!A:D,3,0)+VLOOKUP(A481,'PNC Exon. &amp; no Exon.'!A:D,4,0)</f>
        <v>0</v>
      </c>
      <c r="E481" s="146">
        <f t="shared" si="31"/>
        <v>0</v>
      </c>
      <c r="F481" s="146">
        <f t="shared" si="32"/>
        <v>0</v>
      </c>
      <c r="H481" s="137" t="s">
        <v>6</v>
      </c>
    </row>
    <row r="482" spans="1:8" ht="15" customHeight="1" x14ac:dyDescent="0.4">
      <c r="A482" s="137" t="str">
        <f t="shared" si="29"/>
        <v>JulioUnit, S.A.</v>
      </c>
      <c r="B482" s="47">
        <f t="shared" si="30"/>
        <v>1</v>
      </c>
      <c r="C482" s="51" t="s">
        <v>131</v>
      </c>
      <c r="D482" s="49">
        <f>VLOOKUP(A482,'PNC Exon. &amp; no Exon.'!A:D,3,0)+VLOOKUP(A482,'PNC Exon. &amp; no Exon.'!A:D,4,0)</f>
        <v>0</v>
      </c>
      <c r="E482" s="146">
        <f t="shared" si="31"/>
        <v>0</v>
      </c>
      <c r="F482" s="146">
        <f t="shared" si="32"/>
        <v>0</v>
      </c>
      <c r="H482" s="137" t="s">
        <v>6</v>
      </c>
    </row>
    <row r="483" spans="1:8" ht="18.75" customHeight="1" x14ac:dyDescent="0.4">
      <c r="A483" s="137" t="str">
        <f t="shared" si="29"/>
        <v xml:space="preserve">Total General </v>
      </c>
      <c r="B483" s="52"/>
      <c r="C483" s="53" t="s">
        <v>21</v>
      </c>
      <c r="D483" s="54">
        <f>SUM(D450:D482)</f>
        <v>0</v>
      </c>
      <c r="E483" s="150">
        <f>SUM(E450:E482,0)</f>
        <v>0</v>
      </c>
      <c r="F483" s="151"/>
    </row>
    <row r="484" spans="1:8" x14ac:dyDescent="0.4">
      <c r="A484" s="137" t="str">
        <f t="shared" si="29"/>
        <v/>
      </c>
      <c r="B484" s="70" t="s">
        <v>172</v>
      </c>
    </row>
    <row r="485" spans="1:8" x14ac:dyDescent="0.4">
      <c r="A485" s="137" t="str">
        <f t="shared" si="29"/>
        <v/>
      </c>
    </row>
    <row r="486" spans="1:8" x14ac:dyDescent="0.4">
      <c r="A486" s="137" t="str">
        <f t="shared" si="29"/>
        <v/>
      </c>
    </row>
    <row r="487" spans="1:8" x14ac:dyDescent="0.4">
      <c r="A487" s="137" t="str">
        <f t="shared" si="29"/>
        <v/>
      </c>
    </row>
    <row r="488" spans="1:8" x14ac:dyDescent="0.4">
      <c r="A488" s="137" t="str">
        <f t="shared" ref="A488:A551" si="33">H488&amp;C488</f>
        <v/>
      </c>
    </row>
    <row r="489" spans="1:8" x14ac:dyDescent="0.4">
      <c r="A489" s="137" t="str">
        <f t="shared" si="33"/>
        <v/>
      </c>
    </row>
    <row r="490" spans="1:8" x14ac:dyDescent="0.4">
      <c r="A490" s="137" t="str">
        <f t="shared" si="33"/>
        <v/>
      </c>
    </row>
    <row r="491" spans="1:8" x14ac:dyDescent="0.4">
      <c r="A491" s="137" t="str">
        <f t="shared" si="33"/>
        <v/>
      </c>
    </row>
    <row r="492" spans="1:8" x14ac:dyDescent="0.4">
      <c r="A492" s="137" t="str">
        <f t="shared" si="33"/>
        <v/>
      </c>
    </row>
    <row r="493" spans="1:8" x14ac:dyDescent="0.4">
      <c r="A493" s="137" t="str">
        <f t="shared" si="33"/>
        <v/>
      </c>
    </row>
    <row r="494" spans="1:8" x14ac:dyDescent="0.4">
      <c r="A494" s="137" t="str">
        <f t="shared" si="33"/>
        <v/>
      </c>
    </row>
    <row r="495" spans="1:8" x14ac:dyDescent="0.4">
      <c r="A495" s="137" t="str">
        <f t="shared" si="33"/>
        <v/>
      </c>
    </row>
    <row r="496" spans="1:8" x14ac:dyDescent="0.4">
      <c r="A496" s="137" t="str">
        <f t="shared" si="33"/>
        <v/>
      </c>
    </row>
    <row r="497" spans="1:6" x14ac:dyDescent="0.4">
      <c r="A497" s="137" t="str">
        <f t="shared" si="33"/>
        <v/>
      </c>
    </row>
    <row r="498" spans="1:6" x14ac:dyDescent="0.4">
      <c r="A498" s="137" t="str">
        <f t="shared" si="33"/>
        <v/>
      </c>
    </row>
    <row r="499" spans="1:6" x14ac:dyDescent="0.4">
      <c r="A499" s="137" t="str">
        <f t="shared" si="33"/>
        <v/>
      </c>
    </row>
    <row r="500" spans="1:6" x14ac:dyDescent="0.4">
      <c r="A500" s="137" t="str">
        <f t="shared" si="33"/>
        <v/>
      </c>
    </row>
    <row r="501" spans="1:6" x14ac:dyDescent="0.4">
      <c r="A501" s="137" t="str">
        <f t="shared" si="33"/>
        <v/>
      </c>
    </row>
    <row r="502" spans="1:6" x14ac:dyDescent="0.4">
      <c r="A502" s="137" t="str">
        <f t="shared" si="33"/>
        <v/>
      </c>
    </row>
    <row r="503" spans="1:6" x14ac:dyDescent="0.4">
      <c r="A503" s="137" t="str">
        <f t="shared" si="33"/>
        <v/>
      </c>
    </row>
    <row r="504" spans="1:6" x14ac:dyDescent="0.4">
      <c r="A504" s="137" t="str">
        <f t="shared" si="33"/>
        <v/>
      </c>
    </row>
    <row r="505" spans="1:6" x14ac:dyDescent="0.4">
      <c r="A505" s="137" t="str">
        <f t="shared" si="33"/>
        <v/>
      </c>
    </row>
    <row r="506" spans="1:6" x14ac:dyDescent="0.4">
      <c r="A506" s="137" t="str">
        <f t="shared" si="33"/>
        <v/>
      </c>
    </row>
    <row r="507" spans="1:6" ht="20" x14ac:dyDescent="0.6">
      <c r="A507" s="137" t="str">
        <f t="shared" si="33"/>
        <v/>
      </c>
      <c r="B507" s="170" t="s">
        <v>42</v>
      </c>
      <c r="C507" s="170"/>
      <c r="D507" s="170"/>
      <c r="E507" s="170"/>
      <c r="F507" s="170"/>
    </row>
    <row r="508" spans="1:6" x14ac:dyDescent="0.4">
      <c r="A508" s="137" t="str">
        <f t="shared" si="33"/>
        <v/>
      </c>
      <c r="B508" s="169" t="s">
        <v>86</v>
      </c>
      <c r="C508" s="169"/>
      <c r="D508" s="169"/>
      <c r="E508" s="169"/>
      <c r="F508" s="169"/>
    </row>
    <row r="509" spans="1:6" x14ac:dyDescent="0.4">
      <c r="A509" s="137" t="str">
        <f t="shared" si="33"/>
        <v/>
      </c>
      <c r="B509" s="172" t="s">
        <v>164</v>
      </c>
      <c r="C509" s="172"/>
      <c r="D509" s="172"/>
      <c r="E509" s="172"/>
      <c r="F509" s="172"/>
    </row>
    <row r="510" spans="1:6" x14ac:dyDescent="0.4">
      <c r="A510" s="137" t="str">
        <f t="shared" si="33"/>
        <v/>
      </c>
      <c r="B510" s="169" t="s">
        <v>91</v>
      </c>
      <c r="C510" s="169"/>
      <c r="D510" s="169"/>
      <c r="E510" s="169"/>
      <c r="F510" s="169"/>
    </row>
    <row r="511" spans="1:6" x14ac:dyDescent="0.4">
      <c r="A511" s="137" t="str">
        <f t="shared" si="33"/>
        <v/>
      </c>
    </row>
    <row r="512" spans="1:6" ht="20.25" customHeight="1" x14ac:dyDescent="0.4">
      <c r="A512" s="137" t="str">
        <f t="shared" si="33"/>
        <v>Compañías</v>
      </c>
      <c r="B512" s="94" t="s">
        <v>32</v>
      </c>
      <c r="C512" s="94" t="s">
        <v>33</v>
      </c>
      <c r="D512" s="94" t="s">
        <v>50</v>
      </c>
      <c r="E512" s="145" t="s">
        <v>100</v>
      </c>
      <c r="F512" s="145" t="s">
        <v>60</v>
      </c>
    </row>
    <row r="513" spans="1:8" ht="15" customHeight="1" x14ac:dyDescent="0.4">
      <c r="A513" s="137" t="str">
        <f t="shared" si="33"/>
        <v>AgostoSeguros Universal, S. A.</v>
      </c>
      <c r="B513" s="47">
        <f t="shared" ref="B513:B545" si="34">RANK(D513,$D$513:$D$545)</f>
        <v>1</v>
      </c>
      <c r="C513" s="87" t="s">
        <v>84</v>
      </c>
      <c r="D513" s="49">
        <f>VLOOKUP(A513,'PNC Exon. &amp; no Exon.'!A:D,3,0)+VLOOKUP(A513,'PNC Exon. &amp; no Exon.'!A:D,4,0)</f>
        <v>0</v>
      </c>
      <c r="E513" s="146">
        <f t="shared" ref="E513:E545" si="35">IFERROR(D513/$D$546*100,0)</f>
        <v>0</v>
      </c>
      <c r="F513" s="146">
        <f>(E513)</f>
        <v>0</v>
      </c>
      <c r="H513" s="137" t="s">
        <v>7</v>
      </c>
    </row>
    <row r="514" spans="1:8" ht="15" customHeight="1" x14ac:dyDescent="0.4">
      <c r="A514" s="137" t="str">
        <f t="shared" si="33"/>
        <v>AgostoHumano Seguros, S. A.</v>
      </c>
      <c r="B514" s="47">
        <f t="shared" si="34"/>
        <v>1</v>
      </c>
      <c r="C514" s="51" t="s">
        <v>92</v>
      </c>
      <c r="D514" s="49">
        <f>VLOOKUP(A514,'PNC Exon. &amp; no Exon.'!A:D,3,0)+VLOOKUP(A514,'PNC Exon. &amp; no Exon.'!A:D,4,0)</f>
        <v>0</v>
      </c>
      <c r="E514" s="146">
        <f t="shared" si="35"/>
        <v>0</v>
      </c>
      <c r="F514" s="146">
        <f t="shared" ref="F514:F545" si="36">(F513+E514)</f>
        <v>0</v>
      </c>
      <c r="H514" s="137" t="s">
        <v>7</v>
      </c>
    </row>
    <row r="515" spans="1:8" ht="15" customHeight="1" x14ac:dyDescent="0.4">
      <c r="A515" s="137" t="str">
        <f t="shared" si="33"/>
        <v>AgostoSeguros Reservas, S. A.</v>
      </c>
      <c r="B515" s="47">
        <f t="shared" si="34"/>
        <v>1</v>
      </c>
      <c r="C515" s="51" t="s">
        <v>93</v>
      </c>
      <c r="D515" s="49">
        <f>VLOOKUP(A515,'PNC Exon. &amp; no Exon.'!A:D,3,0)+VLOOKUP(A515,'PNC Exon. &amp; no Exon.'!A:D,4,0)</f>
        <v>0</v>
      </c>
      <c r="E515" s="146">
        <f t="shared" si="35"/>
        <v>0</v>
      </c>
      <c r="F515" s="146">
        <f t="shared" si="36"/>
        <v>0</v>
      </c>
      <c r="H515" s="137" t="s">
        <v>7</v>
      </c>
    </row>
    <row r="516" spans="1:8" ht="15" customHeight="1" x14ac:dyDescent="0.4">
      <c r="A516" s="137" t="str">
        <f t="shared" si="33"/>
        <v>AgostoMapfre BHD Compañía de Seguros</v>
      </c>
      <c r="B516" s="47">
        <f t="shared" si="34"/>
        <v>1</v>
      </c>
      <c r="C516" s="51" t="s">
        <v>110</v>
      </c>
      <c r="D516" s="49">
        <f>VLOOKUP(A516,'PNC Exon. &amp; no Exon.'!A:D,3,0)+VLOOKUP(A516,'PNC Exon. &amp; no Exon.'!A:D,4,0)</f>
        <v>0</v>
      </c>
      <c r="E516" s="146">
        <f t="shared" si="35"/>
        <v>0</v>
      </c>
      <c r="F516" s="146">
        <f t="shared" si="36"/>
        <v>0</v>
      </c>
      <c r="H516" s="137" t="s">
        <v>7</v>
      </c>
    </row>
    <row r="517" spans="1:8" ht="15" customHeight="1" x14ac:dyDescent="0.4">
      <c r="A517" s="137" t="str">
        <f t="shared" si="33"/>
        <v>AgostoLa Colonial, S. A., Compañia De Seguros</v>
      </c>
      <c r="B517" s="47">
        <f t="shared" si="34"/>
        <v>1</v>
      </c>
      <c r="C517" s="51" t="s">
        <v>111</v>
      </c>
      <c r="D517" s="49">
        <f>VLOOKUP(A517,'PNC Exon. &amp; no Exon.'!A:D,3,0)+VLOOKUP(A517,'PNC Exon. &amp; no Exon.'!A:D,4,0)</f>
        <v>0</v>
      </c>
      <c r="E517" s="146">
        <f t="shared" si="35"/>
        <v>0</v>
      </c>
      <c r="F517" s="146">
        <f t="shared" si="36"/>
        <v>0</v>
      </c>
      <c r="H517" s="137" t="s">
        <v>7</v>
      </c>
    </row>
    <row r="518" spans="1:8" ht="15" customHeight="1" x14ac:dyDescent="0.4">
      <c r="A518" s="137" t="str">
        <f t="shared" si="33"/>
        <v>AgostoSeguros Sura, S.A.</v>
      </c>
      <c r="B518" s="47">
        <f t="shared" si="34"/>
        <v>1</v>
      </c>
      <c r="C518" s="51" t="s">
        <v>112</v>
      </c>
      <c r="D518" s="49">
        <f>VLOOKUP(A518,'PNC Exon. &amp; no Exon.'!A:D,3,0)+VLOOKUP(A518,'PNC Exon. &amp; no Exon.'!A:D,4,0)</f>
        <v>0</v>
      </c>
      <c r="E518" s="146">
        <f t="shared" si="35"/>
        <v>0</v>
      </c>
      <c r="F518" s="146">
        <f t="shared" si="36"/>
        <v>0</v>
      </c>
      <c r="H518" s="137" t="s">
        <v>7</v>
      </c>
    </row>
    <row r="519" spans="1:8" ht="15" customHeight="1" x14ac:dyDescent="0.4">
      <c r="A519" s="137" t="str">
        <f t="shared" si="33"/>
        <v>AgostoSeguros Crecer, S. A.</v>
      </c>
      <c r="B519" s="47">
        <f t="shared" si="34"/>
        <v>1</v>
      </c>
      <c r="C519" s="51" t="s">
        <v>94</v>
      </c>
      <c r="D519" s="49">
        <f>VLOOKUP(A519,'PNC Exon. &amp; no Exon.'!A:D,3,0)+VLOOKUP(A519,'PNC Exon. &amp; no Exon.'!A:D,4,0)</f>
        <v>0</v>
      </c>
      <c r="E519" s="146">
        <f t="shared" si="35"/>
        <v>0</v>
      </c>
      <c r="F519" s="146">
        <f t="shared" si="36"/>
        <v>0</v>
      </c>
      <c r="H519" s="137" t="s">
        <v>7</v>
      </c>
    </row>
    <row r="520" spans="1:8" ht="15" customHeight="1" x14ac:dyDescent="0.4">
      <c r="A520" s="137" t="str">
        <f t="shared" si="33"/>
        <v>AgostoWorldwide Seguros, S. A.</v>
      </c>
      <c r="B520" s="47">
        <f t="shared" si="34"/>
        <v>1</v>
      </c>
      <c r="C520" s="51" t="s">
        <v>113</v>
      </c>
      <c r="D520" s="49">
        <f>VLOOKUP(A520,'PNC Exon. &amp; no Exon.'!A:D,3,0)+VLOOKUP(A520,'PNC Exon. &amp; no Exon.'!A:D,4,0)</f>
        <v>0</v>
      </c>
      <c r="E520" s="146">
        <f t="shared" si="35"/>
        <v>0</v>
      </c>
      <c r="F520" s="146">
        <f t="shared" si="36"/>
        <v>0</v>
      </c>
      <c r="H520" s="137" t="s">
        <v>7</v>
      </c>
    </row>
    <row r="521" spans="1:8" ht="15" customHeight="1" x14ac:dyDescent="0.4">
      <c r="A521" s="137" t="str">
        <f t="shared" si="33"/>
        <v>AgostoGeneral de Seguros, S. A.</v>
      </c>
      <c r="B521" s="47">
        <f t="shared" si="34"/>
        <v>1</v>
      </c>
      <c r="C521" s="51" t="s">
        <v>77</v>
      </c>
      <c r="D521" s="49">
        <f>VLOOKUP(A521,'PNC Exon. &amp; no Exon.'!A:D,3,0)+VLOOKUP(A521,'PNC Exon. &amp; no Exon.'!A:D,4,0)</f>
        <v>0</v>
      </c>
      <c r="E521" s="146">
        <f t="shared" si="35"/>
        <v>0</v>
      </c>
      <c r="F521" s="146">
        <f t="shared" si="36"/>
        <v>0</v>
      </c>
      <c r="H521" s="137" t="s">
        <v>7</v>
      </c>
    </row>
    <row r="522" spans="1:8" ht="15" customHeight="1" x14ac:dyDescent="0.4">
      <c r="A522" s="137" t="str">
        <f t="shared" si="33"/>
        <v>AgostoSeguros Pepín, S. A.</v>
      </c>
      <c r="B522" s="47">
        <f t="shared" si="34"/>
        <v>1</v>
      </c>
      <c r="C522" s="51" t="s">
        <v>114</v>
      </c>
      <c r="D522" s="49">
        <f>VLOOKUP(A522,'PNC Exon. &amp; no Exon.'!A:D,3,0)+VLOOKUP(A522,'PNC Exon. &amp; no Exon.'!A:D,4,0)</f>
        <v>0</v>
      </c>
      <c r="E522" s="146">
        <f t="shared" si="35"/>
        <v>0</v>
      </c>
      <c r="F522" s="146">
        <f t="shared" si="36"/>
        <v>0</v>
      </c>
      <c r="H522" s="137" t="s">
        <v>7</v>
      </c>
    </row>
    <row r="523" spans="1:8" ht="15" customHeight="1" x14ac:dyDescent="0.4">
      <c r="A523" s="137" t="str">
        <f t="shared" si="33"/>
        <v>AgostoLa Monumental de Seguros, S. A.</v>
      </c>
      <c r="B523" s="47">
        <f t="shared" si="34"/>
        <v>1</v>
      </c>
      <c r="C523" s="51" t="s">
        <v>85</v>
      </c>
      <c r="D523" s="49">
        <f>VLOOKUP(A523,'PNC Exon. &amp; no Exon.'!A:D,3,0)+VLOOKUP(A523,'PNC Exon. &amp; no Exon.'!A:D,4,0)</f>
        <v>0</v>
      </c>
      <c r="E523" s="146">
        <f t="shared" si="35"/>
        <v>0</v>
      </c>
      <c r="F523" s="146">
        <f t="shared" si="36"/>
        <v>0</v>
      </c>
      <c r="H523" s="137" t="s">
        <v>7</v>
      </c>
    </row>
    <row r="524" spans="1:8" ht="15" customHeight="1" x14ac:dyDescent="0.4">
      <c r="A524" s="137" t="str">
        <f t="shared" si="33"/>
        <v>AgostoCompañía Dominicana de Seguros, C. por A.</v>
      </c>
      <c r="B524" s="47">
        <f t="shared" si="34"/>
        <v>1</v>
      </c>
      <c r="C524" s="51" t="s">
        <v>115</v>
      </c>
      <c r="D524" s="49">
        <f>VLOOKUP(A524,'PNC Exon. &amp; no Exon.'!A:D,3,0)+VLOOKUP(A524,'PNC Exon. &amp; no Exon.'!A:D,4,0)</f>
        <v>0</v>
      </c>
      <c r="E524" s="146">
        <f t="shared" si="35"/>
        <v>0</v>
      </c>
      <c r="F524" s="146">
        <f t="shared" si="36"/>
        <v>0</v>
      </c>
      <c r="H524" s="137" t="s">
        <v>7</v>
      </c>
    </row>
    <row r="525" spans="1:8" ht="15" customHeight="1" x14ac:dyDescent="0.4">
      <c r="A525" s="137" t="str">
        <f t="shared" si="33"/>
        <v>AgostoPatria, S. A., Compañía de Seguros</v>
      </c>
      <c r="B525" s="47">
        <f t="shared" si="34"/>
        <v>1</v>
      </c>
      <c r="C525" s="51" t="s">
        <v>116</v>
      </c>
      <c r="D525" s="49">
        <f>VLOOKUP(A525,'PNC Exon. &amp; no Exon.'!A:D,3,0)+VLOOKUP(A525,'PNC Exon. &amp; no Exon.'!A:D,4,0)</f>
        <v>0</v>
      </c>
      <c r="E525" s="146">
        <f t="shared" si="35"/>
        <v>0</v>
      </c>
      <c r="F525" s="146">
        <f t="shared" si="36"/>
        <v>0</v>
      </c>
      <c r="H525" s="137" t="s">
        <v>7</v>
      </c>
    </row>
    <row r="526" spans="1:8" ht="15" customHeight="1" x14ac:dyDescent="0.4">
      <c r="A526" s="137" t="str">
        <f t="shared" si="33"/>
        <v>AgostoAseguradora Agropecuaria Dominicana, S. A.</v>
      </c>
      <c r="B526" s="47">
        <f t="shared" si="34"/>
        <v>1</v>
      </c>
      <c r="C526" s="51" t="s">
        <v>117</v>
      </c>
      <c r="D526" s="49">
        <f>VLOOKUP(A526,'PNC Exon. &amp; no Exon.'!A:D,3,0)+VLOOKUP(A526,'PNC Exon. &amp; no Exon.'!A:D,4,0)</f>
        <v>0</v>
      </c>
      <c r="E526" s="146">
        <f t="shared" si="35"/>
        <v>0</v>
      </c>
      <c r="F526" s="146">
        <f t="shared" si="36"/>
        <v>0</v>
      </c>
      <c r="H526" s="137" t="s">
        <v>7</v>
      </c>
    </row>
    <row r="527" spans="1:8" ht="15" customHeight="1" x14ac:dyDescent="0.4">
      <c r="A527" s="137" t="str">
        <f t="shared" si="33"/>
        <v>AgostoAtlántica Seguros, S. A.</v>
      </c>
      <c r="B527" s="47">
        <f t="shared" si="34"/>
        <v>1</v>
      </c>
      <c r="C527" s="50" t="s">
        <v>119</v>
      </c>
      <c r="D527" s="49">
        <f>VLOOKUP(A527,'PNC Exon. &amp; no Exon.'!A:D,3,0)+VLOOKUP(A527,'PNC Exon. &amp; no Exon.'!A:D,4,0)</f>
        <v>0</v>
      </c>
      <c r="E527" s="146">
        <f t="shared" si="35"/>
        <v>0</v>
      </c>
      <c r="F527" s="146">
        <f t="shared" si="36"/>
        <v>0</v>
      </c>
      <c r="H527" s="137" t="s">
        <v>7</v>
      </c>
    </row>
    <row r="528" spans="1:8" ht="15" customHeight="1" x14ac:dyDescent="0.4">
      <c r="A528" s="137" t="str">
        <f t="shared" si="33"/>
        <v>AgostoBanesco Seguros</v>
      </c>
      <c r="B528" s="47">
        <f t="shared" si="34"/>
        <v>1</v>
      </c>
      <c r="C528" s="51" t="s">
        <v>118</v>
      </c>
      <c r="D528" s="49">
        <f>VLOOKUP(A528,'PNC Exon. &amp; no Exon.'!A:D,3,0)+VLOOKUP(A528,'PNC Exon. &amp; no Exon.'!A:D,4,0)</f>
        <v>0</v>
      </c>
      <c r="E528" s="146">
        <f t="shared" si="35"/>
        <v>0</v>
      </c>
      <c r="F528" s="146">
        <f t="shared" si="36"/>
        <v>0</v>
      </c>
      <c r="H528" s="137" t="s">
        <v>7</v>
      </c>
    </row>
    <row r="529" spans="1:8" ht="15" customHeight="1" x14ac:dyDescent="0.4">
      <c r="A529" s="137" t="str">
        <f t="shared" si="33"/>
        <v>AgostoSeguros La Internacional, S. A.</v>
      </c>
      <c r="B529" s="47">
        <f t="shared" si="34"/>
        <v>1</v>
      </c>
      <c r="C529" s="51" t="s">
        <v>80</v>
      </c>
      <c r="D529" s="49">
        <f>VLOOKUP(A529,'PNC Exon. &amp; no Exon.'!A:D,3,0)+VLOOKUP(A529,'PNC Exon. &amp; no Exon.'!A:D,4,0)</f>
        <v>0</v>
      </c>
      <c r="E529" s="146">
        <f t="shared" si="35"/>
        <v>0</v>
      </c>
      <c r="F529" s="146">
        <f t="shared" si="36"/>
        <v>0</v>
      </c>
      <c r="H529" s="137" t="s">
        <v>7</v>
      </c>
    </row>
    <row r="530" spans="1:8" ht="15" customHeight="1" x14ac:dyDescent="0.4">
      <c r="A530" s="137" t="str">
        <f t="shared" si="33"/>
        <v>AgostoAtrio Seguros S. A.</v>
      </c>
      <c r="B530" s="47">
        <f t="shared" si="34"/>
        <v>1</v>
      </c>
      <c r="C530" s="51" t="s">
        <v>121</v>
      </c>
      <c r="D530" s="49">
        <f>VLOOKUP(A530,'PNC Exon. &amp; no Exon.'!A:D,3,0)+VLOOKUP(A530,'PNC Exon. &amp; no Exon.'!A:D,4,0)</f>
        <v>0</v>
      </c>
      <c r="E530" s="146">
        <f t="shared" si="35"/>
        <v>0</v>
      </c>
      <c r="F530" s="146">
        <f t="shared" si="36"/>
        <v>0</v>
      </c>
      <c r="H530" s="137" t="s">
        <v>7</v>
      </c>
    </row>
    <row r="531" spans="1:8" ht="15" customHeight="1" x14ac:dyDescent="0.4">
      <c r="A531" s="137" t="str">
        <f t="shared" si="33"/>
        <v xml:space="preserve">AgostoCooperativa Nacional De Seguros, Inc </v>
      </c>
      <c r="B531" s="47">
        <f t="shared" si="34"/>
        <v>1</v>
      </c>
      <c r="C531" s="51" t="s">
        <v>120</v>
      </c>
      <c r="D531" s="49">
        <f>VLOOKUP(A531,'PNC Exon. &amp; no Exon.'!A:D,3,0)+VLOOKUP(A531,'PNC Exon. &amp; no Exon.'!A:D,4,0)</f>
        <v>0</v>
      </c>
      <c r="E531" s="146">
        <f t="shared" si="35"/>
        <v>0</v>
      </c>
      <c r="F531" s="146">
        <f t="shared" si="36"/>
        <v>0</v>
      </c>
      <c r="H531" s="137" t="s">
        <v>7</v>
      </c>
    </row>
    <row r="532" spans="1:8" ht="15" customHeight="1" x14ac:dyDescent="0.4">
      <c r="A532" s="137" t="str">
        <f t="shared" si="33"/>
        <v>AgostoBupa Dominicana, S. A.</v>
      </c>
      <c r="B532" s="47">
        <f t="shared" si="34"/>
        <v>1</v>
      </c>
      <c r="C532" s="50" t="s">
        <v>123</v>
      </c>
      <c r="D532" s="49">
        <f>VLOOKUP(A532,'PNC Exon. &amp; no Exon.'!A:D,3,0)+VLOOKUP(A532,'PNC Exon. &amp; no Exon.'!A:D,4,0)</f>
        <v>0</v>
      </c>
      <c r="E532" s="146">
        <f t="shared" si="35"/>
        <v>0</v>
      </c>
      <c r="F532" s="146">
        <f t="shared" si="36"/>
        <v>0</v>
      </c>
      <c r="H532" s="137" t="s">
        <v>7</v>
      </c>
    </row>
    <row r="533" spans="1:8" ht="15" customHeight="1" x14ac:dyDescent="0.4">
      <c r="A533" s="137" t="str">
        <f t="shared" si="33"/>
        <v>AgostoCuna Mutual Insurance Society Dominicana</v>
      </c>
      <c r="B533" s="47">
        <f t="shared" si="34"/>
        <v>1</v>
      </c>
      <c r="C533" s="51" t="s">
        <v>122</v>
      </c>
      <c r="D533" s="49">
        <f>VLOOKUP(A533,'PNC Exon. &amp; no Exon.'!A:D,3,0)+VLOOKUP(A533,'PNC Exon. &amp; no Exon.'!A:D,4,0)</f>
        <v>0</v>
      </c>
      <c r="E533" s="146">
        <f t="shared" si="35"/>
        <v>0</v>
      </c>
      <c r="F533" s="146">
        <f t="shared" si="36"/>
        <v>0</v>
      </c>
      <c r="H533" s="137" t="s">
        <v>7</v>
      </c>
    </row>
    <row r="534" spans="1:8" ht="15" customHeight="1" x14ac:dyDescent="0.4">
      <c r="A534" s="137" t="str">
        <f t="shared" si="33"/>
        <v>AgostoBMI Compañía de Seguros, S. A.</v>
      </c>
      <c r="B534" s="47">
        <f t="shared" si="34"/>
        <v>1</v>
      </c>
      <c r="C534" s="51" t="s">
        <v>87</v>
      </c>
      <c r="D534" s="49">
        <f>VLOOKUP(A534,'PNC Exon. &amp; no Exon.'!A:D,3,0)+VLOOKUP(A534,'PNC Exon. &amp; no Exon.'!A:D,4,0)</f>
        <v>0</v>
      </c>
      <c r="E534" s="146">
        <f t="shared" si="35"/>
        <v>0</v>
      </c>
      <c r="F534" s="146">
        <f t="shared" si="36"/>
        <v>0</v>
      </c>
      <c r="H534" s="137" t="s">
        <v>7</v>
      </c>
    </row>
    <row r="535" spans="1:8" ht="15" customHeight="1" x14ac:dyDescent="0.4">
      <c r="A535" s="137" t="str">
        <f t="shared" si="33"/>
        <v>AgostoAngloamericana de Seguros, S. A.</v>
      </c>
      <c r="B535" s="47">
        <f t="shared" si="34"/>
        <v>1</v>
      </c>
      <c r="C535" s="51" t="s">
        <v>78</v>
      </c>
      <c r="D535" s="49">
        <f>VLOOKUP(A535,'PNC Exon. &amp; no Exon.'!A:D,3,0)+VLOOKUP(A535,'PNC Exon. &amp; no Exon.'!A:D,4,0)</f>
        <v>0</v>
      </c>
      <c r="E535" s="146">
        <f t="shared" si="35"/>
        <v>0</v>
      </c>
      <c r="F535" s="146">
        <f t="shared" si="36"/>
        <v>0</v>
      </c>
      <c r="H535" s="137" t="s">
        <v>7</v>
      </c>
    </row>
    <row r="536" spans="1:8" ht="15" customHeight="1" x14ac:dyDescent="0.4">
      <c r="A536" s="137" t="str">
        <f t="shared" si="33"/>
        <v>AgostoMultiseguros Su, S.A.</v>
      </c>
      <c r="B536" s="47">
        <f t="shared" si="34"/>
        <v>1</v>
      </c>
      <c r="C536" s="51" t="s">
        <v>125</v>
      </c>
      <c r="D536" s="49">
        <f>VLOOKUP(A536,'PNC Exon. &amp; no Exon.'!A:D,3,0)+VLOOKUP(A536,'PNC Exon. &amp; no Exon.'!A:D,4,0)</f>
        <v>0</v>
      </c>
      <c r="E536" s="146">
        <f t="shared" si="35"/>
        <v>0</v>
      </c>
      <c r="F536" s="146">
        <f t="shared" si="36"/>
        <v>0</v>
      </c>
      <c r="H536" s="137" t="s">
        <v>7</v>
      </c>
    </row>
    <row r="537" spans="1:8" ht="15" customHeight="1" x14ac:dyDescent="0.4">
      <c r="A537" s="137" t="str">
        <f t="shared" si="33"/>
        <v>AgostoSeguros APS, S.R.L.</v>
      </c>
      <c r="B537" s="47">
        <f t="shared" si="34"/>
        <v>1</v>
      </c>
      <c r="C537" s="51" t="s">
        <v>124</v>
      </c>
      <c r="D537" s="49">
        <f>VLOOKUP(A537,'PNC Exon. &amp; no Exon.'!A:D,3,0)+VLOOKUP(A537,'PNC Exon. &amp; no Exon.'!A:D,4,0)</f>
        <v>0</v>
      </c>
      <c r="E537" s="146">
        <f t="shared" si="35"/>
        <v>0</v>
      </c>
      <c r="F537" s="146">
        <f t="shared" si="36"/>
        <v>0</v>
      </c>
      <c r="H537" s="137" t="s">
        <v>7</v>
      </c>
    </row>
    <row r="538" spans="1:8" ht="15" customHeight="1" x14ac:dyDescent="0.4">
      <c r="A538" s="137" t="str">
        <f t="shared" si="33"/>
        <v>AgostoFuturo Seguros</v>
      </c>
      <c r="B538" s="47">
        <f t="shared" si="34"/>
        <v>1</v>
      </c>
      <c r="C538" s="51" t="s">
        <v>109</v>
      </c>
      <c r="D538" s="49">
        <f>VLOOKUP(A538,'PNC Exon. &amp; no Exon.'!A:D,3,0)+VLOOKUP(A538,'PNC Exon. &amp; no Exon.'!A:D,4,0)</f>
        <v>0</v>
      </c>
      <c r="E538" s="146">
        <f t="shared" si="35"/>
        <v>0</v>
      </c>
      <c r="F538" s="146">
        <f t="shared" si="36"/>
        <v>0</v>
      </c>
      <c r="G538" s="4"/>
      <c r="H538" s="137" t="s">
        <v>7</v>
      </c>
    </row>
    <row r="539" spans="1:8" ht="15" customHeight="1" x14ac:dyDescent="0.4">
      <c r="A539" s="137" t="str">
        <f t="shared" si="33"/>
        <v>AgostoSeguros Ademi, S.A.</v>
      </c>
      <c r="B539" s="47">
        <f t="shared" si="34"/>
        <v>1</v>
      </c>
      <c r="C539" s="51" t="s">
        <v>126</v>
      </c>
      <c r="D539" s="49">
        <f>VLOOKUP(A539,'PNC Exon. &amp; no Exon.'!A:D,3,0)+VLOOKUP(A539,'PNC Exon. &amp; no Exon.'!A:D,4,0)</f>
        <v>0</v>
      </c>
      <c r="E539" s="146">
        <f t="shared" si="35"/>
        <v>0</v>
      </c>
      <c r="F539" s="146">
        <f t="shared" si="36"/>
        <v>0</v>
      </c>
      <c r="H539" s="137" t="s">
        <v>7</v>
      </c>
    </row>
    <row r="540" spans="1:8" ht="15" customHeight="1" x14ac:dyDescent="0.4">
      <c r="A540" s="137" t="str">
        <f t="shared" si="33"/>
        <v>AgostoConfederación del Canadá Dominicana, S. A.</v>
      </c>
      <c r="B540" s="47">
        <f t="shared" si="34"/>
        <v>1</v>
      </c>
      <c r="C540" s="51" t="s">
        <v>127</v>
      </c>
      <c r="D540" s="49">
        <f>VLOOKUP(A540,'PNC Exon. &amp; no Exon.'!A:D,3,0)+VLOOKUP(A540,'PNC Exon. &amp; no Exon.'!A:D,4,0)</f>
        <v>0</v>
      </c>
      <c r="E540" s="146">
        <f t="shared" si="35"/>
        <v>0</v>
      </c>
      <c r="F540" s="146">
        <f t="shared" si="36"/>
        <v>0</v>
      </c>
      <c r="H540" s="137" t="s">
        <v>7</v>
      </c>
    </row>
    <row r="541" spans="1:8" ht="15" customHeight="1" x14ac:dyDescent="0.4">
      <c r="A541" s="137" t="str">
        <f t="shared" si="33"/>
        <v>AgostoAutoseguro, S. A.</v>
      </c>
      <c r="B541" s="47">
        <f t="shared" si="34"/>
        <v>1</v>
      </c>
      <c r="C541" s="51" t="s">
        <v>79</v>
      </c>
      <c r="D541" s="49">
        <f>VLOOKUP(A541,'PNC Exon. &amp; no Exon.'!A:D,3,0)+VLOOKUP(A541,'PNC Exon. &amp; no Exon.'!A:D,4,0)</f>
        <v>0</v>
      </c>
      <c r="E541" s="146">
        <f t="shared" si="35"/>
        <v>0</v>
      </c>
      <c r="F541" s="146">
        <f t="shared" si="36"/>
        <v>0</v>
      </c>
      <c r="H541" s="137" t="s">
        <v>7</v>
      </c>
    </row>
    <row r="542" spans="1:8" ht="15" customHeight="1" x14ac:dyDescent="0.4">
      <c r="A542" s="137" t="str">
        <f t="shared" si="33"/>
        <v>AgostoSeguros Yunen, S.A.</v>
      </c>
      <c r="B542" s="47">
        <f t="shared" si="34"/>
        <v>1</v>
      </c>
      <c r="C542" s="51" t="s">
        <v>128</v>
      </c>
      <c r="D542" s="49">
        <f>VLOOKUP(A542,'PNC Exon. &amp; no Exon.'!A:D,3,0)+VLOOKUP(A542,'PNC Exon. &amp; no Exon.'!A:D,4,0)</f>
        <v>0</v>
      </c>
      <c r="E542" s="146">
        <f t="shared" si="35"/>
        <v>0</v>
      </c>
      <c r="F542" s="146">
        <f t="shared" si="36"/>
        <v>0</v>
      </c>
      <c r="H542" s="137" t="s">
        <v>7</v>
      </c>
    </row>
    <row r="543" spans="1:8" ht="15" customHeight="1" x14ac:dyDescent="0.4">
      <c r="A543" s="137" t="str">
        <f t="shared" si="33"/>
        <v>AgostoHylseg Seguros S.A</v>
      </c>
      <c r="B543" s="47">
        <f t="shared" si="34"/>
        <v>1</v>
      </c>
      <c r="C543" s="51" t="s">
        <v>129</v>
      </c>
      <c r="D543" s="49">
        <f>VLOOKUP(A543,'PNC Exon. &amp; no Exon.'!A:D,3,0)+VLOOKUP(A543,'PNC Exon. &amp; no Exon.'!A:D,4,0)</f>
        <v>0</v>
      </c>
      <c r="E543" s="146">
        <f t="shared" si="35"/>
        <v>0</v>
      </c>
      <c r="F543" s="146">
        <f t="shared" si="36"/>
        <v>0</v>
      </c>
      <c r="H543" s="137" t="s">
        <v>7</v>
      </c>
    </row>
    <row r="544" spans="1:8" ht="15" customHeight="1" x14ac:dyDescent="0.4">
      <c r="A544" s="137" t="str">
        <f t="shared" si="33"/>
        <v>AgostoUnit, S.A.</v>
      </c>
      <c r="B544" s="47">
        <f t="shared" si="34"/>
        <v>1</v>
      </c>
      <c r="C544" s="51" t="s">
        <v>131</v>
      </c>
      <c r="D544" s="49">
        <f>VLOOKUP(A544,'PNC Exon. &amp; no Exon.'!A:D,3,0)+VLOOKUP(A544,'PNC Exon. &amp; no Exon.'!A:D,4,0)</f>
        <v>0</v>
      </c>
      <c r="E544" s="146">
        <f t="shared" si="35"/>
        <v>0</v>
      </c>
      <c r="F544" s="146">
        <f t="shared" si="36"/>
        <v>0</v>
      </c>
      <c r="H544" s="137" t="s">
        <v>7</v>
      </c>
    </row>
    <row r="545" spans="1:8" ht="15" customHeight="1" x14ac:dyDescent="0.4">
      <c r="A545" s="137" t="str">
        <f t="shared" si="33"/>
        <v>AgostoMidas Seguros, S.A.</v>
      </c>
      <c r="B545" s="47">
        <f t="shared" si="34"/>
        <v>1</v>
      </c>
      <c r="C545" s="51" t="s">
        <v>130</v>
      </c>
      <c r="D545" s="49">
        <f>VLOOKUP(A545,'PNC Exon. &amp; no Exon.'!A:D,3,0)+VLOOKUP(A545,'PNC Exon. &amp; no Exon.'!A:D,4,0)</f>
        <v>0</v>
      </c>
      <c r="E545" s="146">
        <f t="shared" si="35"/>
        <v>0</v>
      </c>
      <c r="F545" s="146">
        <f t="shared" si="36"/>
        <v>0</v>
      </c>
      <c r="H545" s="137" t="s">
        <v>7</v>
      </c>
    </row>
    <row r="546" spans="1:8" ht="18.75" customHeight="1" x14ac:dyDescent="0.4">
      <c r="A546" s="137" t="str">
        <f t="shared" si="33"/>
        <v xml:space="preserve">Total General </v>
      </c>
      <c r="B546" s="52"/>
      <c r="C546" s="53" t="s">
        <v>21</v>
      </c>
      <c r="D546" s="54">
        <f>SUM(D513:D545)</f>
        <v>0</v>
      </c>
      <c r="E546" s="150">
        <f>SUM(E513:E545,0)</f>
        <v>0</v>
      </c>
      <c r="F546" s="151"/>
    </row>
    <row r="547" spans="1:8" x14ac:dyDescent="0.4">
      <c r="A547" s="137" t="str">
        <f t="shared" si="33"/>
        <v/>
      </c>
      <c r="B547" s="70" t="s">
        <v>172</v>
      </c>
    </row>
    <row r="548" spans="1:8" x14ac:dyDescent="0.4">
      <c r="A548" s="137" t="str">
        <f t="shared" si="33"/>
        <v/>
      </c>
    </row>
    <row r="549" spans="1:8" x14ac:dyDescent="0.4">
      <c r="A549" s="137" t="str">
        <f t="shared" si="33"/>
        <v/>
      </c>
    </row>
    <row r="550" spans="1:8" x14ac:dyDescent="0.4">
      <c r="A550" s="137" t="str">
        <f t="shared" si="33"/>
        <v/>
      </c>
    </row>
    <row r="551" spans="1:8" x14ac:dyDescent="0.4">
      <c r="A551" s="137" t="str">
        <f t="shared" si="33"/>
        <v/>
      </c>
    </row>
    <row r="552" spans="1:8" x14ac:dyDescent="0.4">
      <c r="A552" s="137" t="str">
        <f t="shared" ref="A552:A615" si="37">H552&amp;C552</f>
        <v/>
      </c>
    </row>
    <row r="553" spans="1:8" x14ac:dyDescent="0.4">
      <c r="A553" s="137" t="str">
        <f t="shared" si="37"/>
        <v/>
      </c>
    </row>
    <row r="554" spans="1:8" x14ac:dyDescent="0.4">
      <c r="A554" s="137" t="str">
        <f t="shared" si="37"/>
        <v/>
      </c>
    </row>
    <row r="555" spans="1:8" x14ac:dyDescent="0.4">
      <c r="A555" s="137" t="str">
        <f t="shared" si="37"/>
        <v/>
      </c>
    </row>
    <row r="556" spans="1:8" x14ac:dyDescent="0.4">
      <c r="A556" s="137" t="str">
        <f t="shared" si="37"/>
        <v/>
      </c>
    </row>
    <row r="557" spans="1:8" x14ac:dyDescent="0.4">
      <c r="A557" s="137" t="str">
        <f t="shared" si="37"/>
        <v/>
      </c>
    </row>
    <row r="558" spans="1:8" x14ac:dyDescent="0.4">
      <c r="A558" s="137" t="str">
        <f t="shared" si="37"/>
        <v/>
      </c>
    </row>
    <row r="559" spans="1:8" x14ac:dyDescent="0.4">
      <c r="A559" s="137" t="str">
        <f t="shared" si="37"/>
        <v/>
      </c>
    </row>
    <row r="560" spans="1:8" x14ac:dyDescent="0.4">
      <c r="A560" s="137" t="str">
        <f t="shared" si="37"/>
        <v/>
      </c>
    </row>
    <row r="561" spans="1:8" x14ac:dyDescent="0.4">
      <c r="A561" s="137" t="str">
        <f t="shared" si="37"/>
        <v/>
      </c>
    </row>
    <row r="562" spans="1:8" x14ac:dyDescent="0.4">
      <c r="A562" s="137" t="str">
        <f t="shared" si="37"/>
        <v/>
      </c>
    </row>
    <row r="563" spans="1:8" x14ac:dyDescent="0.4">
      <c r="A563" s="137" t="str">
        <f t="shared" si="37"/>
        <v/>
      </c>
    </row>
    <row r="564" spans="1:8" x14ac:dyDescent="0.4">
      <c r="A564" s="137" t="str">
        <f t="shared" si="37"/>
        <v/>
      </c>
    </row>
    <row r="565" spans="1:8" x14ac:dyDescent="0.4">
      <c r="A565" s="137" t="str">
        <f t="shared" si="37"/>
        <v/>
      </c>
    </row>
    <row r="566" spans="1:8" x14ac:dyDescent="0.4">
      <c r="A566" s="137" t="str">
        <f t="shared" si="37"/>
        <v/>
      </c>
    </row>
    <row r="567" spans="1:8" x14ac:dyDescent="0.4">
      <c r="A567" s="137" t="str">
        <f t="shared" si="37"/>
        <v/>
      </c>
    </row>
    <row r="568" spans="1:8" x14ac:dyDescent="0.4">
      <c r="A568" s="137" t="str">
        <f t="shared" si="37"/>
        <v/>
      </c>
    </row>
    <row r="569" spans="1:8" x14ac:dyDescent="0.4">
      <c r="A569" s="137" t="str">
        <f t="shared" si="37"/>
        <v/>
      </c>
    </row>
    <row r="570" spans="1:8" ht="20" x14ac:dyDescent="0.6">
      <c r="A570" s="137" t="str">
        <f t="shared" si="37"/>
        <v/>
      </c>
      <c r="B570" s="170" t="s">
        <v>42</v>
      </c>
      <c r="C570" s="170"/>
      <c r="D570" s="170"/>
      <c r="E570" s="170"/>
      <c r="F570" s="170"/>
    </row>
    <row r="571" spans="1:8" x14ac:dyDescent="0.4">
      <c r="A571" s="137" t="str">
        <f t="shared" si="37"/>
        <v/>
      </c>
      <c r="B571" s="169" t="s">
        <v>86</v>
      </c>
      <c r="C571" s="169"/>
      <c r="D571" s="169"/>
      <c r="E571" s="169"/>
      <c r="F571" s="169"/>
    </row>
    <row r="572" spans="1:8" x14ac:dyDescent="0.4">
      <c r="A572" s="137" t="str">
        <f t="shared" si="37"/>
        <v/>
      </c>
      <c r="B572" s="172" t="s">
        <v>165</v>
      </c>
      <c r="C572" s="172"/>
      <c r="D572" s="172"/>
      <c r="E572" s="172"/>
      <c r="F572" s="172"/>
    </row>
    <row r="573" spans="1:8" x14ac:dyDescent="0.4">
      <c r="A573" s="137" t="str">
        <f t="shared" si="37"/>
        <v/>
      </c>
      <c r="B573" s="169" t="s">
        <v>91</v>
      </c>
      <c r="C573" s="169"/>
      <c r="D573" s="169"/>
      <c r="E573" s="169"/>
      <c r="F573" s="169"/>
    </row>
    <row r="574" spans="1:8" x14ac:dyDescent="0.4">
      <c r="A574" s="137" t="str">
        <f t="shared" si="37"/>
        <v/>
      </c>
    </row>
    <row r="575" spans="1:8" ht="22.5" customHeight="1" x14ac:dyDescent="0.4">
      <c r="A575" s="137" t="str">
        <f t="shared" si="37"/>
        <v>Compañías</v>
      </c>
      <c r="B575" s="94" t="s">
        <v>32</v>
      </c>
      <c r="C575" s="94" t="s">
        <v>33</v>
      </c>
      <c r="D575" s="94" t="s">
        <v>50</v>
      </c>
      <c r="E575" s="145" t="s">
        <v>100</v>
      </c>
      <c r="F575" s="145" t="s">
        <v>60</v>
      </c>
    </row>
    <row r="576" spans="1:8" ht="15" customHeight="1" x14ac:dyDescent="0.4">
      <c r="A576" s="137" t="str">
        <f t="shared" si="37"/>
        <v>SeptiembreSeguros Universal, S. A.</v>
      </c>
      <c r="B576" s="47">
        <f t="shared" ref="B576:B608" si="38">RANK(D576,$D$576:$D$608)</f>
        <v>1</v>
      </c>
      <c r="C576" s="87" t="s">
        <v>84</v>
      </c>
      <c r="D576" s="49">
        <f>VLOOKUP(A576,'PNC Exon. &amp; no Exon.'!A:D,3,0)+VLOOKUP(A576,'PNC Exon. &amp; no Exon.'!A:D,4,0)</f>
        <v>0</v>
      </c>
      <c r="E576" s="146">
        <f t="shared" ref="E576:E608" si="39">IFERROR(D576/$D$609*100,0)</f>
        <v>0</v>
      </c>
      <c r="F576" s="146">
        <f>(E576)</f>
        <v>0</v>
      </c>
      <c r="H576" s="137" t="s">
        <v>8</v>
      </c>
    </row>
    <row r="577" spans="1:8" ht="15" customHeight="1" x14ac:dyDescent="0.4">
      <c r="A577" s="137" t="str">
        <f t="shared" si="37"/>
        <v>SeptiembreHumano Seguros, S. A.</v>
      </c>
      <c r="B577" s="47">
        <f t="shared" si="38"/>
        <v>1</v>
      </c>
      <c r="C577" s="51" t="s">
        <v>92</v>
      </c>
      <c r="D577" s="49">
        <f>VLOOKUP(A577,'PNC Exon. &amp; no Exon.'!A:D,3,0)+VLOOKUP(A577,'PNC Exon. &amp; no Exon.'!A:D,4,0)</f>
        <v>0</v>
      </c>
      <c r="E577" s="146">
        <f t="shared" si="39"/>
        <v>0</v>
      </c>
      <c r="F577" s="146">
        <f t="shared" ref="F577:F608" si="40">(F576+E577)</f>
        <v>0</v>
      </c>
      <c r="H577" s="137" t="s">
        <v>8</v>
      </c>
    </row>
    <row r="578" spans="1:8" ht="15" customHeight="1" x14ac:dyDescent="0.4">
      <c r="A578" s="137" t="str">
        <f t="shared" si="37"/>
        <v>SeptiembreSeguros Reservas, S. A.</v>
      </c>
      <c r="B578" s="47">
        <f t="shared" si="38"/>
        <v>1</v>
      </c>
      <c r="C578" s="51" t="s">
        <v>93</v>
      </c>
      <c r="D578" s="49">
        <f>VLOOKUP(A578,'PNC Exon. &amp; no Exon.'!A:D,3,0)+VLOOKUP(A578,'PNC Exon. &amp; no Exon.'!A:D,4,0)</f>
        <v>0</v>
      </c>
      <c r="E578" s="146">
        <f t="shared" si="39"/>
        <v>0</v>
      </c>
      <c r="F578" s="146">
        <f t="shared" si="40"/>
        <v>0</v>
      </c>
      <c r="H578" s="137" t="s">
        <v>8</v>
      </c>
    </row>
    <row r="579" spans="1:8" ht="15" customHeight="1" x14ac:dyDescent="0.4">
      <c r="A579" s="137" t="str">
        <f t="shared" si="37"/>
        <v>SeptiembreMapfre BHD Compañía de Seguros</v>
      </c>
      <c r="B579" s="47">
        <f t="shared" si="38"/>
        <v>1</v>
      </c>
      <c r="C579" s="51" t="s">
        <v>110</v>
      </c>
      <c r="D579" s="49">
        <f>VLOOKUP(A579,'PNC Exon. &amp; no Exon.'!A:D,3,0)+VLOOKUP(A579,'PNC Exon. &amp; no Exon.'!A:D,4,0)</f>
        <v>0</v>
      </c>
      <c r="E579" s="146">
        <f t="shared" si="39"/>
        <v>0</v>
      </c>
      <c r="F579" s="146">
        <f t="shared" si="40"/>
        <v>0</v>
      </c>
      <c r="H579" s="137" t="s">
        <v>8</v>
      </c>
    </row>
    <row r="580" spans="1:8" ht="15" customHeight="1" x14ac:dyDescent="0.4">
      <c r="A580" s="137" t="str">
        <f t="shared" si="37"/>
        <v>SeptiembreLa Colonial, S. A., Compañia De Seguros</v>
      </c>
      <c r="B580" s="47">
        <f t="shared" si="38"/>
        <v>1</v>
      </c>
      <c r="C580" s="51" t="s">
        <v>111</v>
      </c>
      <c r="D580" s="49">
        <f>VLOOKUP(A580,'PNC Exon. &amp; no Exon.'!A:D,3,0)+VLOOKUP(A580,'PNC Exon. &amp; no Exon.'!A:D,4,0)</f>
        <v>0</v>
      </c>
      <c r="E580" s="146">
        <f t="shared" si="39"/>
        <v>0</v>
      </c>
      <c r="F580" s="146">
        <f t="shared" si="40"/>
        <v>0</v>
      </c>
      <c r="H580" s="137" t="s">
        <v>8</v>
      </c>
    </row>
    <row r="581" spans="1:8" ht="15" customHeight="1" x14ac:dyDescent="0.4">
      <c r="A581" s="137" t="str">
        <f t="shared" si="37"/>
        <v>SeptiembreSeguros Sura, S.A.</v>
      </c>
      <c r="B581" s="47">
        <f t="shared" si="38"/>
        <v>1</v>
      </c>
      <c r="C581" s="51" t="s">
        <v>112</v>
      </c>
      <c r="D581" s="49">
        <f>VLOOKUP(A581,'PNC Exon. &amp; no Exon.'!A:D,3,0)+VLOOKUP(A581,'PNC Exon. &amp; no Exon.'!A:D,4,0)</f>
        <v>0</v>
      </c>
      <c r="E581" s="146">
        <f t="shared" si="39"/>
        <v>0</v>
      </c>
      <c r="F581" s="146">
        <f t="shared" si="40"/>
        <v>0</v>
      </c>
      <c r="H581" s="137" t="s">
        <v>8</v>
      </c>
    </row>
    <row r="582" spans="1:8" ht="15" customHeight="1" x14ac:dyDescent="0.4">
      <c r="A582" s="137" t="str">
        <f t="shared" si="37"/>
        <v>SeptiembreSeguros Crecer, S. A.</v>
      </c>
      <c r="B582" s="47">
        <f t="shared" si="38"/>
        <v>1</v>
      </c>
      <c r="C582" s="51" t="s">
        <v>94</v>
      </c>
      <c r="D582" s="49">
        <f>VLOOKUP(A582,'PNC Exon. &amp; no Exon.'!A:D,3,0)+VLOOKUP(A582,'PNC Exon. &amp; no Exon.'!A:D,4,0)</f>
        <v>0</v>
      </c>
      <c r="E582" s="146">
        <f t="shared" si="39"/>
        <v>0</v>
      </c>
      <c r="F582" s="146">
        <f t="shared" si="40"/>
        <v>0</v>
      </c>
      <c r="H582" s="137" t="s">
        <v>8</v>
      </c>
    </row>
    <row r="583" spans="1:8" ht="15" customHeight="1" x14ac:dyDescent="0.4">
      <c r="A583" s="137" t="str">
        <f t="shared" si="37"/>
        <v>SeptiembreWorldwide Seguros, S. A.</v>
      </c>
      <c r="B583" s="47">
        <f t="shared" si="38"/>
        <v>1</v>
      </c>
      <c r="C583" s="51" t="s">
        <v>113</v>
      </c>
      <c r="D583" s="49">
        <f>VLOOKUP(A583,'PNC Exon. &amp; no Exon.'!A:D,3,0)+VLOOKUP(A583,'PNC Exon. &amp; no Exon.'!A:D,4,0)</f>
        <v>0</v>
      </c>
      <c r="E583" s="146">
        <f t="shared" si="39"/>
        <v>0</v>
      </c>
      <c r="F583" s="146">
        <f t="shared" si="40"/>
        <v>0</v>
      </c>
      <c r="H583" s="137" t="s">
        <v>8</v>
      </c>
    </row>
    <row r="584" spans="1:8" ht="15" customHeight="1" x14ac:dyDescent="0.4">
      <c r="A584" s="137" t="str">
        <f t="shared" si="37"/>
        <v>SeptiembreGeneral de Seguros, S. A.</v>
      </c>
      <c r="B584" s="47">
        <f t="shared" si="38"/>
        <v>1</v>
      </c>
      <c r="C584" s="51" t="s">
        <v>77</v>
      </c>
      <c r="D584" s="49">
        <f>VLOOKUP(A584,'PNC Exon. &amp; no Exon.'!A:D,3,0)+VLOOKUP(A584,'PNC Exon. &amp; no Exon.'!A:D,4,0)</f>
        <v>0</v>
      </c>
      <c r="E584" s="146">
        <f t="shared" si="39"/>
        <v>0</v>
      </c>
      <c r="F584" s="146">
        <f t="shared" si="40"/>
        <v>0</v>
      </c>
      <c r="H584" s="137" t="s">
        <v>8</v>
      </c>
    </row>
    <row r="585" spans="1:8" ht="15" customHeight="1" x14ac:dyDescent="0.4">
      <c r="A585" s="137" t="str">
        <f t="shared" si="37"/>
        <v>SeptiembreSeguros Pepín, S. A.</v>
      </c>
      <c r="B585" s="47">
        <f t="shared" si="38"/>
        <v>1</v>
      </c>
      <c r="C585" s="51" t="s">
        <v>114</v>
      </c>
      <c r="D585" s="49">
        <f>VLOOKUP(A585,'PNC Exon. &amp; no Exon.'!A:D,3,0)+VLOOKUP(A585,'PNC Exon. &amp; no Exon.'!A:D,4,0)</f>
        <v>0</v>
      </c>
      <c r="E585" s="146">
        <f t="shared" si="39"/>
        <v>0</v>
      </c>
      <c r="F585" s="146">
        <f t="shared" si="40"/>
        <v>0</v>
      </c>
      <c r="H585" s="137" t="s">
        <v>8</v>
      </c>
    </row>
    <row r="586" spans="1:8" ht="15" customHeight="1" x14ac:dyDescent="0.4">
      <c r="A586" s="137" t="str">
        <f t="shared" si="37"/>
        <v>SeptiembreLa Monumental de Seguros, S. A.</v>
      </c>
      <c r="B586" s="47">
        <f t="shared" si="38"/>
        <v>1</v>
      </c>
      <c r="C586" s="51" t="s">
        <v>85</v>
      </c>
      <c r="D586" s="49">
        <f>VLOOKUP(A586,'PNC Exon. &amp; no Exon.'!A:D,3,0)+VLOOKUP(A586,'PNC Exon. &amp; no Exon.'!A:D,4,0)</f>
        <v>0</v>
      </c>
      <c r="E586" s="146">
        <f t="shared" si="39"/>
        <v>0</v>
      </c>
      <c r="F586" s="146">
        <f t="shared" si="40"/>
        <v>0</v>
      </c>
      <c r="H586" s="137" t="s">
        <v>8</v>
      </c>
    </row>
    <row r="587" spans="1:8" ht="15" customHeight="1" x14ac:dyDescent="0.4">
      <c r="A587" s="137" t="str">
        <f t="shared" si="37"/>
        <v>SeptiembreCompañía Dominicana de Seguros, C. por A.</v>
      </c>
      <c r="B587" s="47">
        <f t="shared" si="38"/>
        <v>1</v>
      </c>
      <c r="C587" s="51" t="s">
        <v>115</v>
      </c>
      <c r="D587" s="49">
        <f>VLOOKUP(A587,'PNC Exon. &amp; no Exon.'!A:D,3,0)+VLOOKUP(A587,'PNC Exon. &amp; no Exon.'!A:D,4,0)</f>
        <v>0</v>
      </c>
      <c r="E587" s="146">
        <f t="shared" si="39"/>
        <v>0</v>
      </c>
      <c r="F587" s="146">
        <f t="shared" si="40"/>
        <v>0</v>
      </c>
      <c r="H587" s="137" t="s">
        <v>8</v>
      </c>
    </row>
    <row r="588" spans="1:8" ht="15" customHeight="1" x14ac:dyDescent="0.4">
      <c r="A588" s="137" t="str">
        <f t="shared" si="37"/>
        <v>SeptiembrePatria, S. A., Compañía de Seguros</v>
      </c>
      <c r="B588" s="47">
        <f t="shared" si="38"/>
        <v>1</v>
      </c>
      <c r="C588" s="51" t="s">
        <v>116</v>
      </c>
      <c r="D588" s="49">
        <f>VLOOKUP(A588,'PNC Exon. &amp; no Exon.'!A:D,3,0)+VLOOKUP(A588,'PNC Exon. &amp; no Exon.'!A:D,4,0)</f>
        <v>0</v>
      </c>
      <c r="E588" s="146">
        <f t="shared" si="39"/>
        <v>0</v>
      </c>
      <c r="F588" s="146">
        <f t="shared" si="40"/>
        <v>0</v>
      </c>
      <c r="H588" s="137" t="s">
        <v>8</v>
      </c>
    </row>
    <row r="589" spans="1:8" ht="15" customHeight="1" x14ac:dyDescent="0.4">
      <c r="A589" s="137" t="str">
        <f t="shared" si="37"/>
        <v>SeptiembreBanesco Seguros</v>
      </c>
      <c r="B589" s="47">
        <f t="shared" si="38"/>
        <v>1</v>
      </c>
      <c r="C589" s="51" t="s">
        <v>118</v>
      </c>
      <c r="D589" s="49">
        <f>VLOOKUP(A589,'PNC Exon. &amp; no Exon.'!A:D,3,0)+VLOOKUP(A589,'PNC Exon. &amp; no Exon.'!A:D,4,0)</f>
        <v>0</v>
      </c>
      <c r="E589" s="146">
        <f t="shared" si="39"/>
        <v>0</v>
      </c>
      <c r="F589" s="146">
        <f t="shared" si="40"/>
        <v>0</v>
      </c>
      <c r="H589" s="137" t="s">
        <v>8</v>
      </c>
    </row>
    <row r="590" spans="1:8" ht="15" customHeight="1" x14ac:dyDescent="0.4">
      <c r="A590" s="137" t="str">
        <f t="shared" si="37"/>
        <v>SeptiembreAtlántica Seguros, S. A.</v>
      </c>
      <c r="B590" s="47">
        <f t="shared" si="38"/>
        <v>1</v>
      </c>
      <c r="C590" s="50" t="s">
        <v>119</v>
      </c>
      <c r="D590" s="49">
        <f>VLOOKUP(A590,'PNC Exon. &amp; no Exon.'!A:D,3,0)+VLOOKUP(A590,'PNC Exon. &amp; no Exon.'!A:D,4,0)</f>
        <v>0</v>
      </c>
      <c r="E590" s="146">
        <f t="shared" si="39"/>
        <v>0</v>
      </c>
      <c r="F590" s="146">
        <f t="shared" si="40"/>
        <v>0</v>
      </c>
      <c r="H590" s="137" t="s">
        <v>8</v>
      </c>
    </row>
    <row r="591" spans="1:8" ht="15" customHeight="1" x14ac:dyDescent="0.4">
      <c r="A591" s="137" t="str">
        <f t="shared" si="37"/>
        <v>SeptiembreAtrio Seguros S. A.</v>
      </c>
      <c r="B591" s="47">
        <f t="shared" si="38"/>
        <v>1</v>
      </c>
      <c r="C591" s="51" t="s">
        <v>121</v>
      </c>
      <c r="D591" s="49">
        <f>VLOOKUP(A591,'PNC Exon. &amp; no Exon.'!A:D,3,0)+VLOOKUP(A591,'PNC Exon. &amp; no Exon.'!A:D,4,0)</f>
        <v>0</v>
      </c>
      <c r="E591" s="146">
        <f t="shared" si="39"/>
        <v>0</v>
      </c>
      <c r="F591" s="146">
        <f t="shared" si="40"/>
        <v>0</v>
      </c>
      <c r="H591" s="137" t="s">
        <v>8</v>
      </c>
    </row>
    <row r="592" spans="1:8" ht="15" customHeight="1" x14ac:dyDescent="0.4">
      <c r="A592" s="137" t="str">
        <f t="shared" si="37"/>
        <v>SeptiembreSeguros La Internacional, S. A.</v>
      </c>
      <c r="B592" s="47">
        <f t="shared" si="38"/>
        <v>1</v>
      </c>
      <c r="C592" s="51" t="s">
        <v>80</v>
      </c>
      <c r="D592" s="49">
        <f>VLOOKUP(A592,'PNC Exon. &amp; no Exon.'!A:D,3,0)+VLOOKUP(A592,'PNC Exon. &amp; no Exon.'!A:D,4,0)</f>
        <v>0</v>
      </c>
      <c r="E592" s="146">
        <f t="shared" si="39"/>
        <v>0</v>
      </c>
      <c r="F592" s="146">
        <f t="shared" si="40"/>
        <v>0</v>
      </c>
      <c r="H592" s="137" t="s">
        <v>8</v>
      </c>
    </row>
    <row r="593" spans="1:8" ht="15" customHeight="1" x14ac:dyDescent="0.4">
      <c r="A593" s="137" t="str">
        <f t="shared" si="37"/>
        <v>SeptiembreCuna Mutual Insurance Society Dominicana</v>
      </c>
      <c r="B593" s="47">
        <f t="shared" si="38"/>
        <v>1</v>
      </c>
      <c r="C593" s="51" t="s">
        <v>122</v>
      </c>
      <c r="D593" s="49">
        <f>VLOOKUP(A593,'PNC Exon. &amp; no Exon.'!A:D,3,0)+VLOOKUP(A593,'PNC Exon. &amp; no Exon.'!A:D,4,0)</f>
        <v>0</v>
      </c>
      <c r="E593" s="146">
        <f t="shared" si="39"/>
        <v>0</v>
      </c>
      <c r="F593" s="146">
        <f t="shared" si="40"/>
        <v>0</v>
      </c>
      <c r="H593" s="137" t="s">
        <v>8</v>
      </c>
    </row>
    <row r="594" spans="1:8" ht="15" customHeight="1" x14ac:dyDescent="0.4">
      <c r="A594" s="137" t="str">
        <f t="shared" si="37"/>
        <v xml:space="preserve">SeptiembreCooperativa Nacional De Seguros, Inc </v>
      </c>
      <c r="B594" s="47">
        <f t="shared" si="38"/>
        <v>1</v>
      </c>
      <c r="C594" s="51" t="s">
        <v>120</v>
      </c>
      <c r="D594" s="49">
        <f>VLOOKUP(A594,'PNC Exon. &amp; no Exon.'!A:D,3,0)+VLOOKUP(A594,'PNC Exon. &amp; no Exon.'!A:D,4,0)</f>
        <v>0</v>
      </c>
      <c r="E594" s="146">
        <f t="shared" si="39"/>
        <v>0</v>
      </c>
      <c r="F594" s="146">
        <f t="shared" si="40"/>
        <v>0</v>
      </c>
      <c r="H594" s="137" t="s">
        <v>8</v>
      </c>
    </row>
    <row r="595" spans="1:8" ht="15" customHeight="1" x14ac:dyDescent="0.4">
      <c r="A595" s="137" t="str">
        <f t="shared" si="37"/>
        <v>SeptiembreBMI Compañía de Seguros, S. A.</v>
      </c>
      <c r="B595" s="47">
        <f t="shared" si="38"/>
        <v>1</v>
      </c>
      <c r="C595" s="51" t="s">
        <v>87</v>
      </c>
      <c r="D595" s="49">
        <f>VLOOKUP(A595,'PNC Exon. &amp; no Exon.'!A:D,3,0)+VLOOKUP(A595,'PNC Exon. &amp; no Exon.'!A:D,4,0)</f>
        <v>0</v>
      </c>
      <c r="E595" s="146">
        <f t="shared" si="39"/>
        <v>0</v>
      </c>
      <c r="F595" s="146">
        <f t="shared" si="40"/>
        <v>0</v>
      </c>
      <c r="H595" s="137" t="s">
        <v>8</v>
      </c>
    </row>
    <row r="596" spans="1:8" ht="15" customHeight="1" x14ac:dyDescent="0.4">
      <c r="A596" s="137" t="str">
        <f t="shared" si="37"/>
        <v>SeptiembreAngloamericana de Seguros, S. A.</v>
      </c>
      <c r="B596" s="47">
        <f t="shared" si="38"/>
        <v>1</v>
      </c>
      <c r="C596" s="51" t="s">
        <v>78</v>
      </c>
      <c r="D596" s="49">
        <f>VLOOKUP(A596,'PNC Exon. &amp; no Exon.'!A:D,3,0)+VLOOKUP(A596,'PNC Exon. &amp; no Exon.'!A:D,4,0)</f>
        <v>0</v>
      </c>
      <c r="E596" s="146">
        <f t="shared" si="39"/>
        <v>0</v>
      </c>
      <c r="F596" s="146">
        <f t="shared" si="40"/>
        <v>0</v>
      </c>
      <c r="H596" s="137" t="s">
        <v>8</v>
      </c>
    </row>
    <row r="597" spans="1:8" ht="15" customHeight="1" x14ac:dyDescent="0.4">
      <c r="A597" s="137" t="str">
        <f t="shared" si="37"/>
        <v>SeptiembreAseguradora Agropecuaria Dominicana, S. A.</v>
      </c>
      <c r="B597" s="47">
        <f t="shared" si="38"/>
        <v>1</v>
      </c>
      <c r="C597" s="51" t="s">
        <v>117</v>
      </c>
      <c r="D597" s="49">
        <f>VLOOKUP(A597,'PNC Exon. &amp; no Exon.'!A:D,3,0)+VLOOKUP(A597,'PNC Exon. &amp; no Exon.'!A:D,4,0)</f>
        <v>0</v>
      </c>
      <c r="E597" s="146">
        <f t="shared" si="39"/>
        <v>0</v>
      </c>
      <c r="F597" s="146">
        <f t="shared" si="40"/>
        <v>0</v>
      </c>
      <c r="H597" s="137" t="s">
        <v>8</v>
      </c>
    </row>
    <row r="598" spans="1:8" ht="15" customHeight="1" x14ac:dyDescent="0.4">
      <c r="A598" s="137" t="str">
        <f t="shared" si="37"/>
        <v>SeptiembreBupa Dominicana, S. A.</v>
      </c>
      <c r="B598" s="47">
        <f t="shared" si="38"/>
        <v>1</v>
      </c>
      <c r="C598" s="50" t="s">
        <v>123</v>
      </c>
      <c r="D598" s="49">
        <f>VLOOKUP(A598,'PNC Exon. &amp; no Exon.'!A:D,3,0)+VLOOKUP(A598,'PNC Exon. &amp; no Exon.'!A:D,4,0)</f>
        <v>0</v>
      </c>
      <c r="E598" s="146">
        <f t="shared" si="39"/>
        <v>0</v>
      </c>
      <c r="F598" s="146">
        <f t="shared" si="40"/>
        <v>0</v>
      </c>
      <c r="H598" s="137" t="s">
        <v>8</v>
      </c>
    </row>
    <row r="599" spans="1:8" ht="15" customHeight="1" x14ac:dyDescent="0.4">
      <c r="A599" s="137" t="str">
        <f t="shared" si="37"/>
        <v>SeptiembreMultiseguros Su, S.A.</v>
      </c>
      <c r="B599" s="47">
        <f t="shared" si="38"/>
        <v>1</v>
      </c>
      <c r="C599" s="51" t="s">
        <v>125</v>
      </c>
      <c r="D599" s="49">
        <f>VLOOKUP(A599,'PNC Exon. &amp; no Exon.'!A:D,3,0)+VLOOKUP(A599,'PNC Exon. &amp; no Exon.'!A:D,4,0)</f>
        <v>0</v>
      </c>
      <c r="E599" s="146">
        <f t="shared" si="39"/>
        <v>0</v>
      </c>
      <c r="F599" s="146">
        <f t="shared" si="40"/>
        <v>0</v>
      </c>
      <c r="H599" s="137" t="s">
        <v>8</v>
      </c>
    </row>
    <row r="600" spans="1:8" ht="15" customHeight="1" x14ac:dyDescent="0.4">
      <c r="A600" s="137" t="str">
        <f t="shared" si="37"/>
        <v>SeptiembreSeguros APS, S.R.L.</v>
      </c>
      <c r="B600" s="47">
        <f t="shared" si="38"/>
        <v>1</v>
      </c>
      <c r="C600" s="51" t="s">
        <v>124</v>
      </c>
      <c r="D600" s="49">
        <f>VLOOKUP(A600,'PNC Exon. &amp; no Exon.'!A:D,3,0)+VLOOKUP(A600,'PNC Exon. &amp; no Exon.'!A:D,4,0)</f>
        <v>0</v>
      </c>
      <c r="E600" s="146">
        <f t="shared" si="39"/>
        <v>0</v>
      </c>
      <c r="F600" s="146">
        <f t="shared" si="40"/>
        <v>0</v>
      </c>
      <c r="H600" s="137" t="s">
        <v>8</v>
      </c>
    </row>
    <row r="601" spans="1:8" ht="15" customHeight="1" x14ac:dyDescent="0.4">
      <c r="A601" s="137" t="str">
        <f t="shared" si="37"/>
        <v>SeptiembreSeguros Ademi, S.A.</v>
      </c>
      <c r="B601" s="47">
        <f t="shared" si="38"/>
        <v>1</v>
      </c>
      <c r="C601" s="51" t="s">
        <v>126</v>
      </c>
      <c r="D601" s="49">
        <f>VLOOKUP(A601,'PNC Exon. &amp; no Exon.'!A:D,3,0)+VLOOKUP(A601,'PNC Exon. &amp; no Exon.'!A:D,4,0)</f>
        <v>0</v>
      </c>
      <c r="E601" s="146">
        <f t="shared" si="39"/>
        <v>0</v>
      </c>
      <c r="F601" s="146">
        <f t="shared" si="40"/>
        <v>0</v>
      </c>
      <c r="H601" s="137" t="s">
        <v>8</v>
      </c>
    </row>
    <row r="602" spans="1:8" ht="15" customHeight="1" x14ac:dyDescent="0.4">
      <c r="A602" s="137" t="str">
        <f t="shared" si="37"/>
        <v>SeptiembreFuturo Seguros</v>
      </c>
      <c r="B602" s="47">
        <f t="shared" si="38"/>
        <v>1</v>
      </c>
      <c r="C602" s="51" t="s">
        <v>109</v>
      </c>
      <c r="D602" s="49">
        <f>VLOOKUP(A602,'PNC Exon. &amp; no Exon.'!A:D,3,0)+VLOOKUP(A602,'PNC Exon. &amp; no Exon.'!A:D,4,0)</f>
        <v>0</v>
      </c>
      <c r="E602" s="146">
        <f t="shared" si="39"/>
        <v>0</v>
      </c>
      <c r="F602" s="146">
        <f t="shared" si="40"/>
        <v>0</v>
      </c>
      <c r="H602" s="137" t="s">
        <v>8</v>
      </c>
    </row>
    <row r="603" spans="1:8" ht="15" customHeight="1" x14ac:dyDescent="0.4">
      <c r="A603" s="137" t="str">
        <f t="shared" si="37"/>
        <v>SeptiembreConfederación del Canadá Dominicana, S. A.</v>
      </c>
      <c r="B603" s="47">
        <f t="shared" si="38"/>
        <v>1</v>
      </c>
      <c r="C603" s="51" t="s">
        <v>127</v>
      </c>
      <c r="D603" s="49">
        <f>VLOOKUP(A603,'PNC Exon. &amp; no Exon.'!A:D,3,0)+VLOOKUP(A603,'PNC Exon. &amp; no Exon.'!A:D,4,0)</f>
        <v>0</v>
      </c>
      <c r="E603" s="146">
        <f t="shared" si="39"/>
        <v>0</v>
      </c>
      <c r="F603" s="146">
        <f t="shared" si="40"/>
        <v>0</v>
      </c>
      <c r="H603" s="137" t="s">
        <v>8</v>
      </c>
    </row>
    <row r="604" spans="1:8" ht="15" customHeight="1" x14ac:dyDescent="0.4">
      <c r="A604" s="137" t="str">
        <f t="shared" si="37"/>
        <v>SeptiembreAutoseguro, S. A.</v>
      </c>
      <c r="B604" s="47">
        <f t="shared" si="38"/>
        <v>1</v>
      </c>
      <c r="C604" s="51" t="s">
        <v>79</v>
      </c>
      <c r="D604" s="49">
        <f>VLOOKUP(A604,'PNC Exon. &amp; no Exon.'!A:D,3,0)+VLOOKUP(A604,'PNC Exon. &amp; no Exon.'!A:D,4,0)</f>
        <v>0</v>
      </c>
      <c r="E604" s="146">
        <f t="shared" si="39"/>
        <v>0</v>
      </c>
      <c r="F604" s="146">
        <f t="shared" si="40"/>
        <v>0</v>
      </c>
      <c r="H604" s="137" t="s">
        <v>8</v>
      </c>
    </row>
    <row r="605" spans="1:8" ht="15" customHeight="1" x14ac:dyDescent="0.4">
      <c r="A605" s="137" t="str">
        <f t="shared" si="37"/>
        <v>SeptiembreSeguros Yunen, S.A.</v>
      </c>
      <c r="B605" s="47">
        <f t="shared" si="38"/>
        <v>1</v>
      </c>
      <c r="C605" s="51" t="s">
        <v>128</v>
      </c>
      <c r="D605" s="49">
        <f>VLOOKUP(A605,'PNC Exon. &amp; no Exon.'!A:D,3,0)+VLOOKUP(A605,'PNC Exon. &amp; no Exon.'!A:D,4,0)</f>
        <v>0</v>
      </c>
      <c r="E605" s="146">
        <f t="shared" si="39"/>
        <v>0</v>
      </c>
      <c r="F605" s="146">
        <f t="shared" si="40"/>
        <v>0</v>
      </c>
      <c r="H605" s="137" t="s">
        <v>8</v>
      </c>
    </row>
    <row r="606" spans="1:8" ht="15" customHeight="1" x14ac:dyDescent="0.4">
      <c r="A606" s="137" t="str">
        <f t="shared" si="37"/>
        <v>SeptiembreUnit, S.A.</v>
      </c>
      <c r="B606" s="47">
        <f t="shared" si="38"/>
        <v>1</v>
      </c>
      <c r="C606" s="51" t="s">
        <v>131</v>
      </c>
      <c r="D606" s="49">
        <f>VLOOKUP(A606,'PNC Exon. &amp; no Exon.'!A:D,3,0)+VLOOKUP(A606,'PNC Exon. &amp; no Exon.'!A:D,4,0)</f>
        <v>0</v>
      </c>
      <c r="E606" s="146">
        <f t="shared" si="39"/>
        <v>0</v>
      </c>
      <c r="F606" s="146">
        <f t="shared" si="40"/>
        <v>0</v>
      </c>
      <c r="H606" s="137" t="s">
        <v>8</v>
      </c>
    </row>
    <row r="607" spans="1:8" ht="15" customHeight="1" x14ac:dyDescent="0.4">
      <c r="A607" s="137" t="str">
        <f t="shared" si="37"/>
        <v>SeptiembreHylseg Seguros S.A</v>
      </c>
      <c r="B607" s="47">
        <f t="shared" si="38"/>
        <v>1</v>
      </c>
      <c r="C607" s="51" t="s">
        <v>129</v>
      </c>
      <c r="D607" s="49">
        <f>VLOOKUP(A607,'PNC Exon. &amp; no Exon.'!A:D,3,0)+VLOOKUP(A607,'PNC Exon. &amp; no Exon.'!A:D,4,0)</f>
        <v>0</v>
      </c>
      <c r="E607" s="146">
        <f t="shared" si="39"/>
        <v>0</v>
      </c>
      <c r="F607" s="146">
        <f t="shared" si="40"/>
        <v>0</v>
      </c>
      <c r="H607" s="137" t="s">
        <v>8</v>
      </c>
    </row>
    <row r="608" spans="1:8" ht="15" customHeight="1" x14ac:dyDescent="0.4">
      <c r="A608" s="137" t="str">
        <f t="shared" si="37"/>
        <v>SeptiembreMidas Seguros, S.A.</v>
      </c>
      <c r="B608" s="47">
        <f t="shared" si="38"/>
        <v>1</v>
      </c>
      <c r="C608" s="51" t="s">
        <v>130</v>
      </c>
      <c r="D608" s="49">
        <f>VLOOKUP(A608,'PNC Exon. &amp; no Exon.'!A:D,3,0)+VLOOKUP(A608,'PNC Exon. &amp; no Exon.'!A:D,4,0)</f>
        <v>0</v>
      </c>
      <c r="E608" s="146">
        <f t="shared" si="39"/>
        <v>0</v>
      </c>
      <c r="F608" s="146">
        <f t="shared" si="40"/>
        <v>0</v>
      </c>
      <c r="H608" s="137" t="s">
        <v>8</v>
      </c>
    </row>
    <row r="609" spans="1:6" ht="18.75" customHeight="1" x14ac:dyDescent="0.4">
      <c r="A609" s="137" t="str">
        <f t="shared" si="37"/>
        <v xml:space="preserve">Total General </v>
      </c>
      <c r="B609" s="52"/>
      <c r="C609" s="53" t="s">
        <v>21</v>
      </c>
      <c r="D609" s="54">
        <f>SUM(D576:D608)</f>
        <v>0</v>
      </c>
      <c r="E609" s="150">
        <f>SUM(E576:E608,0)</f>
        <v>0</v>
      </c>
      <c r="F609" s="151"/>
    </row>
    <row r="610" spans="1:6" x14ac:dyDescent="0.4">
      <c r="A610" s="137" t="str">
        <f t="shared" si="37"/>
        <v/>
      </c>
      <c r="B610" s="70" t="s">
        <v>172</v>
      </c>
    </row>
    <row r="611" spans="1:6" x14ac:dyDescent="0.4">
      <c r="A611" s="137" t="str">
        <f t="shared" si="37"/>
        <v/>
      </c>
    </row>
    <row r="612" spans="1:6" x14ac:dyDescent="0.4">
      <c r="A612" s="137" t="str">
        <f t="shared" si="37"/>
        <v/>
      </c>
    </row>
    <row r="613" spans="1:6" x14ac:dyDescent="0.4">
      <c r="A613" s="137" t="str">
        <f t="shared" si="37"/>
        <v/>
      </c>
    </row>
    <row r="614" spans="1:6" x14ac:dyDescent="0.4">
      <c r="A614" s="137" t="str">
        <f t="shared" si="37"/>
        <v/>
      </c>
    </row>
    <row r="615" spans="1:6" x14ac:dyDescent="0.4">
      <c r="A615" s="137" t="str">
        <f t="shared" si="37"/>
        <v/>
      </c>
    </row>
    <row r="616" spans="1:6" x14ac:dyDescent="0.4">
      <c r="A616" s="137" t="str">
        <f t="shared" ref="A616:A679" si="41">H616&amp;C616</f>
        <v/>
      </c>
    </row>
    <row r="617" spans="1:6" x14ac:dyDescent="0.4">
      <c r="A617" s="137" t="str">
        <f t="shared" si="41"/>
        <v/>
      </c>
    </row>
    <row r="618" spans="1:6" x14ac:dyDescent="0.4">
      <c r="A618" s="137" t="str">
        <f t="shared" si="41"/>
        <v/>
      </c>
    </row>
    <row r="619" spans="1:6" x14ac:dyDescent="0.4">
      <c r="A619" s="137" t="str">
        <f t="shared" si="41"/>
        <v/>
      </c>
    </row>
    <row r="620" spans="1:6" x14ac:dyDescent="0.4">
      <c r="A620" s="137" t="str">
        <f t="shared" si="41"/>
        <v/>
      </c>
    </row>
    <row r="621" spans="1:6" x14ac:dyDescent="0.4">
      <c r="A621" s="137" t="str">
        <f t="shared" si="41"/>
        <v/>
      </c>
    </row>
    <row r="622" spans="1:6" x14ac:dyDescent="0.4">
      <c r="A622" s="137" t="str">
        <f t="shared" si="41"/>
        <v/>
      </c>
    </row>
    <row r="623" spans="1:6" x14ac:dyDescent="0.4">
      <c r="A623" s="137" t="str">
        <f t="shared" si="41"/>
        <v/>
      </c>
    </row>
    <row r="624" spans="1:6" x14ac:dyDescent="0.4">
      <c r="A624" s="137" t="str">
        <f t="shared" si="41"/>
        <v/>
      </c>
    </row>
    <row r="625" spans="1:8" x14ac:dyDescent="0.4">
      <c r="A625" s="137" t="str">
        <f t="shared" si="41"/>
        <v/>
      </c>
    </row>
    <row r="626" spans="1:8" x14ac:dyDescent="0.4">
      <c r="A626" s="137" t="str">
        <f t="shared" si="41"/>
        <v/>
      </c>
    </row>
    <row r="627" spans="1:8" x14ac:dyDescent="0.4">
      <c r="A627" s="137" t="str">
        <f t="shared" si="41"/>
        <v/>
      </c>
    </row>
    <row r="628" spans="1:8" x14ac:dyDescent="0.4">
      <c r="A628" s="137" t="str">
        <f t="shared" si="41"/>
        <v/>
      </c>
    </row>
    <row r="629" spans="1:8" x14ac:dyDescent="0.4">
      <c r="A629" s="137" t="str">
        <f t="shared" si="41"/>
        <v/>
      </c>
    </row>
    <row r="630" spans="1:8" x14ac:dyDescent="0.4">
      <c r="A630" s="137" t="str">
        <f t="shared" si="41"/>
        <v/>
      </c>
    </row>
    <row r="631" spans="1:8" x14ac:dyDescent="0.4">
      <c r="A631" s="137" t="str">
        <f t="shared" si="41"/>
        <v/>
      </c>
    </row>
    <row r="632" spans="1:8" x14ac:dyDescent="0.4">
      <c r="A632" s="137" t="str">
        <f t="shared" si="41"/>
        <v/>
      </c>
    </row>
    <row r="633" spans="1:8" ht="20" x14ac:dyDescent="0.6">
      <c r="A633" s="137" t="str">
        <f t="shared" si="41"/>
        <v/>
      </c>
      <c r="B633" s="170" t="s">
        <v>42</v>
      </c>
      <c r="C633" s="170"/>
      <c r="D633" s="170"/>
      <c r="E633" s="170"/>
      <c r="F633" s="170"/>
    </row>
    <row r="634" spans="1:8" x14ac:dyDescent="0.4">
      <c r="A634" s="137" t="str">
        <f t="shared" si="41"/>
        <v/>
      </c>
      <c r="B634" s="169" t="s">
        <v>86</v>
      </c>
      <c r="C634" s="169"/>
      <c r="D634" s="169"/>
      <c r="E634" s="169"/>
      <c r="F634" s="169"/>
    </row>
    <row r="635" spans="1:8" x14ac:dyDescent="0.4">
      <c r="A635" s="137" t="str">
        <f t="shared" si="41"/>
        <v/>
      </c>
      <c r="B635" s="172" t="s">
        <v>166</v>
      </c>
      <c r="C635" s="172"/>
      <c r="D635" s="172"/>
      <c r="E635" s="172"/>
      <c r="F635" s="172"/>
    </row>
    <row r="636" spans="1:8" x14ac:dyDescent="0.4">
      <c r="A636" s="137" t="str">
        <f t="shared" si="41"/>
        <v/>
      </c>
      <c r="B636" s="169" t="s">
        <v>91</v>
      </c>
      <c r="C636" s="169"/>
      <c r="D636" s="169"/>
      <c r="E636" s="169"/>
      <c r="F636" s="169"/>
    </row>
    <row r="637" spans="1:8" x14ac:dyDescent="0.4">
      <c r="A637" s="137" t="str">
        <f t="shared" si="41"/>
        <v/>
      </c>
    </row>
    <row r="638" spans="1:8" ht="21" customHeight="1" x14ac:dyDescent="0.4">
      <c r="A638" s="137" t="str">
        <f t="shared" si="41"/>
        <v>Compañías</v>
      </c>
      <c r="B638" s="94" t="s">
        <v>32</v>
      </c>
      <c r="C638" s="94" t="s">
        <v>33</v>
      </c>
      <c r="D638" s="94" t="s">
        <v>50</v>
      </c>
      <c r="E638" s="145" t="s">
        <v>100</v>
      </c>
      <c r="F638" s="145" t="s">
        <v>60</v>
      </c>
    </row>
    <row r="639" spans="1:8" ht="15" customHeight="1" x14ac:dyDescent="0.4">
      <c r="A639" s="137" t="str">
        <f t="shared" si="41"/>
        <v>OctubreSeguros Universal, S. A.</v>
      </c>
      <c r="B639" s="47">
        <f t="shared" ref="B639:B671" si="42">RANK(D639,$D$639:$D$671)</f>
        <v>1</v>
      </c>
      <c r="C639" s="87" t="s">
        <v>84</v>
      </c>
      <c r="D639" s="49">
        <f>VLOOKUP(A639,'PNC Exon. &amp; no Exon.'!A:D,3,0)+VLOOKUP(A639,'PNC Exon. &amp; no Exon.'!A:D,4,0)</f>
        <v>0</v>
      </c>
      <c r="E639" s="146">
        <f t="shared" ref="E639:E671" si="43">IFERROR(D639/$D$672*100,0)</f>
        <v>0</v>
      </c>
      <c r="F639" s="146">
        <f>(E639)</f>
        <v>0</v>
      </c>
      <c r="H639" s="137" t="s">
        <v>9</v>
      </c>
    </row>
    <row r="640" spans="1:8" ht="15" customHeight="1" x14ac:dyDescent="0.4">
      <c r="A640" s="137" t="str">
        <f t="shared" si="41"/>
        <v>OctubreHumano Seguros, S. A.</v>
      </c>
      <c r="B640" s="47">
        <f t="shared" si="42"/>
        <v>1</v>
      </c>
      <c r="C640" s="51" t="s">
        <v>92</v>
      </c>
      <c r="D640" s="49">
        <f>VLOOKUP(A640,'PNC Exon. &amp; no Exon.'!A:D,3,0)+VLOOKUP(A640,'PNC Exon. &amp; no Exon.'!A:D,4,0)</f>
        <v>0</v>
      </c>
      <c r="E640" s="146">
        <f t="shared" si="43"/>
        <v>0</v>
      </c>
      <c r="F640" s="146">
        <f t="shared" ref="F640:F671" si="44">(F639+E640)</f>
        <v>0</v>
      </c>
      <c r="H640" s="137" t="s">
        <v>9</v>
      </c>
    </row>
    <row r="641" spans="1:8" ht="15" customHeight="1" x14ac:dyDescent="0.4">
      <c r="A641" s="137" t="str">
        <f t="shared" si="41"/>
        <v>OctubreMapfre BHD Compañía de Seguros</v>
      </c>
      <c r="B641" s="47">
        <f t="shared" si="42"/>
        <v>1</v>
      </c>
      <c r="C641" s="51" t="s">
        <v>110</v>
      </c>
      <c r="D641" s="49">
        <f>VLOOKUP(A641,'PNC Exon. &amp; no Exon.'!A:D,3,0)+VLOOKUP(A641,'PNC Exon. &amp; no Exon.'!A:D,4,0)</f>
        <v>0</v>
      </c>
      <c r="E641" s="146">
        <f t="shared" si="43"/>
        <v>0</v>
      </c>
      <c r="F641" s="146">
        <f t="shared" si="44"/>
        <v>0</v>
      </c>
      <c r="H641" s="137" t="s">
        <v>9</v>
      </c>
    </row>
    <row r="642" spans="1:8" ht="15" customHeight="1" x14ac:dyDescent="0.4">
      <c r="A642" s="137" t="str">
        <f t="shared" si="41"/>
        <v>OctubreSeguros Reservas, S. A.</v>
      </c>
      <c r="B642" s="47">
        <f t="shared" si="42"/>
        <v>1</v>
      </c>
      <c r="C642" s="51" t="s">
        <v>93</v>
      </c>
      <c r="D642" s="49">
        <f>VLOOKUP(A642,'PNC Exon. &amp; no Exon.'!A:D,3,0)+VLOOKUP(A642,'PNC Exon. &amp; no Exon.'!A:D,4,0)</f>
        <v>0</v>
      </c>
      <c r="E642" s="146">
        <f t="shared" si="43"/>
        <v>0</v>
      </c>
      <c r="F642" s="146">
        <f t="shared" si="44"/>
        <v>0</v>
      </c>
      <c r="H642" s="137" t="s">
        <v>9</v>
      </c>
    </row>
    <row r="643" spans="1:8" ht="15" customHeight="1" x14ac:dyDescent="0.4">
      <c r="A643" s="137" t="str">
        <f t="shared" si="41"/>
        <v>OctubreLa Colonial, S. A., Compañia De Seguros</v>
      </c>
      <c r="B643" s="47">
        <f t="shared" si="42"/>
        <v>1</v>
      </c>
      <c r="C643" s="51" t="s">
        <v>111</v>
      </c>
      <c r="D643" s="49">
        <f>VLOOKUP(A643,'PNC Exon. &amp; no Exon.'!A:D,3,0)+VLOOKUP(A643,'PNC Exon. &amp; no Exon.'!A:D,4,0)</f>
        <v>0</v>
      </c>
      <c r="E643" s="146">
        <f t="shared" si="43"/>
        <v>0</v>
      </c>
      <c r="F643" s="146">
        <f t="shared" si="44"/>
        <v>0</v>
      </c>
      <c r="H643" s="137" t="s">
        <v>9</v>
      </c>
    </row>
    <row r="644" spans="1:8" ht="15" customHeight="1" x14ac:dyDescent="0.4">
      <c r="A644" s="137" t="str">
        <f t="shared" si="41"/>
        <v>OctubreSeguros Sura, S.A.</v>
      </c>
      <c r="B644" s="47">
        <f t="shared" si="42"/>
        <v>1</v>
      </c>
      <c r="C644" s="51" t="s">
        <v>112</v>
      </c>
      <c r="D644" s="49">
        <f>VLOOKUP(A644,'PNC Exon. &amp; no Exon.'!A:D,3,0)+VLOOKUP(A644,'PNC Exon. &amp; no Exon.'!A:D,4,0)</f>
        <v>0</v>
      </c>
      <c r="E644" s="146">
        <f t="shared" si="43"/>
        <v>0</v>
      </c>
      <c r="F644" s="146">
        <f t="shared" si="44"/>
        <v>0</v>
      </c>
      <c r="H644" s="137" t="s">
        <v>9</v>
      </c>
    </row>
    <row r="645" spans="1:8" ht="15" customHeight="1" x14ac:dyDescent="0.4">
      <c r="A645" s="137" t="str">
        <f t="shared" si="41"/>
        <v>OctubreSeguros Crecer, S. A.</v>
      </c>
      <c r="B645" s="47">
        <f t="shared" si="42"/>
        <v>1</v>
      </c>
      <c r="C645" s="51" t="s">
        <v>94</v>
      </c>
      <c r="D645" s="49">
        <f>VLOOKUP(A645,'PNC Exon. &amp; no Exon.'!A:D,3,0)+VLOOKUP(A645,'PNC Exon. &amp; no Exon.'!A:D,4,0)</f>
        <v>0</v>
      </c>
      <c r="E645" s="146">
        <f t="shared" si="43"/>
        <v>0</v>
      </c>
      <c r="F645" s="146">
        <f t="shared" si="44"/>
        <v>0</v>
      </c>
      <c r="H645" s="137" t="s">
        <v>9</v>
      </c>
    </row>
    <row r="646" spans="1:8" ht="15" customHeight="1" x14ac:dyDescent="0.4">
      <c r="A646" s="137" t="str">
        <f t="shared" si="41"/>
        <v>OctubreWorldwide Seguros, S. A.</v>
      </c>
      <c r="B646" s="47">
        <f t="shared" si="42"/>
        <v>1</v>
      </c>
      <c r="C646" s="51" t="s">
        <v>113</v>
      </c>
      <c r="D646" s="49">
        <f>VLOOKUP(A646,'PNC Exon. &amp; no Exon.'!A:D,3,0)+VLOOKUP(A646,'PNC Exon. &amp; no Exon.'!A:D,4,0)</f>
        <v>0</v>
      </c>
      <c r="E646" s="146">
        <f t="shared" si="43"/>
        <v>0</v>
      </c>
      <c r="F646" s="146">
        <f t="shared" si="44"/>
        <v>0</v>
      </c>
      <c r="H646" s="137" t="s">
        <v>9</v>
      </c>
    </row>
    <row r="647" spans="1:8" ht="15" customHeight="1" x14ac:dyDescent="0.4">
      <c r="A647" s="137" t="str">
        <f t="shared" si="41"/>
        <v>OctubreGeneral de Seguros, S. A.</v>
      </c>
      <c r="B647" s="47">
        <f t="shared" si="42"/>
        <v>1</v>
      </c>
      <c r="C647" s="51" t="s">
        <v>77</v>
      </c>
      <c r="D647" s="49">
        <f>VLOOKUP(A647,'PNC Exon. &amp; no Exon.'!A:D,3,0)+VLOOKUP(A647,'PNC Exon. &amp; no Exon.'!A:D,4,0)</f>
        <v>0</v>
      </c>
      <c r="E647" s="146">
        <f t="shared" si="43"/>
        <v>0</v>
      </c>
      <c r="F647" s="146">
        <f t="shared" si="44"/>
        <v>0</v>
      </c>
      <c r="H647" s="137" t="s">
        <v>9</v>
      </c>
    </row>
    <row r="648" spans="1:8" ht="15" customHeight="1" x14ac:dyDescent="0.4">
      <c r="A648" s="137" t="str">
        <f t="shared" si="41"/>
        <v>OctubreSeguros Pepín, S. A.</v>
      </c>
      <c r="B648" s="47">
        <f t="shared" si="42"/>
        <v>1</v>
      </c>
      <c r="C648" s="51" t="s">
        <v>114</v>
      </c>
      <c r="D648" s="49">
        <f>VLOOKUP(A648,'PNC Exon. &amp; no Exon.'!A:D,3,0)+VLOOKUP(A648,'PNC Exon. &amp; no Exon.'!A:D,4,0)</f>
        <v>0</v>
      </c>
      <c r="E648" s="146">
        <f t="shared" si="43"/>
        <v>0</v>
      </c>
      <c r="F648" s="146">
        <f t="shared" si="44"/>
        <v>0</v>
      </c>
      <c r="H648" s="137" t="s">
        <v>9</v>
      </c>
    </row>
    <row r="649" spans="1:8" ht="15" customHeight="1" x14ac:dyDescent="0.4">
      <c r="A649" s="137" t="str">
        <f t="shared" si="41"/>
        <v>OctubreLa Monumental de Seguros, S. A.</v>
      </c>
      <c r="B649" s="47">
        <f t="shared" si="42"/>
        <v>1</v>
      </c>
      <c r="C649" s="51" t="s">
        <v>85</v>
      </c>
      <c r="D649" s="49">
        <f>VLOOKUP(A649,'PNC Exon. &amp; no Exon.'!A:D,3,0)+VLOOKUP(A649,'PNC Exon. &amp; no Exon.'!A:D,4,0)</f>
        <v>0</v>
      </c>
      <c r="E649" s="146">
        <f t="shared" si="43"/>
        <v>0</v>
      </c>
      <c r="F649" s="146">
        <f t="shared" si="44"/>
        <v>0</v>
      </c>
      <c r="H649" s="137" t="s">
        <v>9</v>
      </c>
    </row>
    <row r="650" spans="1:8" ht="15" customHeight="1" x14ac:dyDescent="0.4">
      <c r="A650" s="137" t="str">
        <f t="shared" si="41"/>
        <v>OctubreCompañía Dominicana de Seguros, C. por A.</v>
      </c>
      <c r="B650" s="47">
        <f t="shared" si="42"/>
        <v>1</v>
      </c>
      <c r="C650" s="51" t="s">
        <v>115</v>
      </c>
      <c r="D650" s="49">
        <f>VLOOKUP(A650,'PNC Exon. &amp; no Exon.'!A:D,3,0)+VLOOKUP(A650,'PNC Exon. &amp; no Exon.'!A:D,4,0)</f>
        <v>0</v>
      </c>
      <c r="E650" s="146">
        <f t="shared" si="43"/>
        <v>0</v>
      </c>
      <c r="F650" s="146">
        <f t="shared" si="44"/>
        <v>0</v>
      </c>
      <c r="H650" s="137" t="s">
        <v>9</v>
      </c>
    </row>
    <row r="651" spans="1:8" ht="15" customHeight="1" x14ac:dyDescent="0.4">
      <c r="A651" s="137" t="str">
        <f t="shared" si="41"/>
        <v>OctubreBanesco Seguros</v>
      </c>
      <c r="B651" s="47">
        <f t="shared" si="42"/>
        <v>1</v>
      </c>
      <c r="C651" s="51" t="s">
        <v>118</v>
      </c>
      <c r="D651" s="49">
        <f>VLOOKUP(A651,'PNC Exon. &amp; no Exon.'!A:D,3,0)+VLOOKUP(A651,'PNC Exon. &amp; no Exon.'!A:D,4,0)</f>
        <v>0</v>
      </c>
      <c r="E651" s="146">
        <f t="shared" si="43"/>
        <v>0</v>
      </c>
      <c r="F651" s="146">
        <f t="shared" si="44"/>
        <v>0</v>
      </c>
      <c r="H651" s="137" t="s">
        <v>9</v>
      </c>
    </row>
    <row r="652" spans="1:8" ht="15" customHeight="1" x14ac:dyDescent="0.4">
      <c r="A652" s="137" t="str">
        <f t="shared" si="41"/>
        <v>OctubrePatria, S. A., Compañía de Seguros</v>
      </c>
      <c r="B652" s="47">
        <f t="shared" si="42"/>
        <v>1</v>
      </c>
      <c r="C652" s="51" t="s">
        <v>116</v>
      </c>
      <c r="D652" s="49">
        <f>VLOOKUP(A652,'PNC Exon. &amp; no Exon.'!A:D,3,0)+VLOOKUP(A652,'PNC Exon. &amp; no Exon.'!A:D,4,0)</f>
        <v>0</v>
      </c>
      <c r="E652" s="146">
        <f t="shared" si="43"/>
        <v>0</v>
      </c>
      <c r="F652" s="146">
        <f t="shared" si="44"/>
        <v>0</v>
      </c>
      <c r="H652" s="137" t="s">
        <v>9</v>
      </c>
    </row>
    <row r="653" spans="1:8" ht="15" customHeight="1" x14ac:dyDescent="0.4">
      <c r="A653" s="137" t="str">
        <f t="shared" si="41"/>
        <v>OctubreAtlántica Seguros, S. A.</v>
      </c>
      <c r="B653" s="47">
        <f t="shared" si="42"/>
        <v>1</v>
      </c>
      <c r="C653" s="50" t="s">
        <v>119</v>
      </c>
      <c r="D653" s="49">
        <f>VLOOKUP(A653,'PNC Exon. &amp; no Exon.'!A:D,3,0)+VLOOKUP(A653,'PNC Exon. &amp; no Exon.'!A:D,4,0)</f>
        <v>0</v>
      </c>
      <c r="E653" s="146">
        <f t="shared" si="43"/>
        <v>0</v>
      </c>
      <c r="F653" s="146">
        <f t="shared" si="44"/>
        <v>0</v>
      </c>
      <c r="H653" s="137" t="s">
        <v>9</v>
      </c>
    </row>
    <row r="654" spans="1:8" ht="15" customHeight="1" x14ac:dyDescent="0.4">
      <c r="A654" s="137" t="str">
        <f t="shared" si="41"/>
        <v>OctubreSeguros La Internacional, S. A.</v>
      </c>
      <c r="B654" s="47">
        <f t="shared" si="42"/>
        <v>1</v>
      </c>
      <c r="C654" s="51" t="s">
        <v>80</v>
      </c>
      <c r="D654" s="49">
        <f>VLOOKUP(A654,'PNC Exon. &amp; no Exon.'!A:D,3,0)+VLOOKUP(A654,'PNC Exon. &amp; no Exon.'!A:D,4,0)</f>
        <v>0</v>
      </c>
      <c r="E654" s="146">
        <f t="shared" si="43"/>
        <v>0</v>
      </c>
      <c r="F654" s="146">
        <f t="shared" si="44"/>
        <v>0</v>
      </c>
      <c r="H654" s="137" t="s">
        <v>9</v>
      </c>
    </row>
    <row r="655" spans="1:8" ht="15" customHeight="1" x14ac:dyDescent="0.4">
      <c r="A655" s="137" t="str">
        <f t="shared" si="41"/>
        <v xml:space="preserve">OctubreCooperativa Nacional De Seguros, Inc </v>
      </c>
      <c r="B655" s="47">
        <f t="shared" si="42"/>
        <v>1</v>
      </c>
      <c r="C655" s="51" t="s">
        <v>120</v>
      </c>
      <c r="D655" s="49">
        <f>VLOOKUP(A655,'PNC Exon. &amp; no Exon.'!A:D,3,0)+VLOOKUP(A655,'PNC Exon. &amp; no Exon.'!A:D,4,0)</f>
        <v>0</v>
      </c>
      <c r="E655" s="146">
        <f t="shared" si="43"/>
        <v>0</v>
      </c>
      <c r="F655" s="146">
        <f t="shared" si="44"/>
        <v>0</v>
      </c>
      <c r="H655" s="137" t="s">
        <v>9</v>
      </c>
    </row>
    <row r="656" spans="1:8" ht="15" customHeight="1" x14ac:dyDescent="0.4">
      <c r="A656" s="137" t="str">
        <f t="shared" si="41"/>
        <v>OctubreAtrio Seguros S. A.</v>
      </c>
      <c r="B656" s="47">
        <f t="shared" si="42"/>
        <v>1</v>
      </c>
      <c r="C656" s="51" t="s">
        <v>121</v>
      </c>
      <c r="D656" s="49">
        <f>VLOOKUP(A656,'PNC Exon. &amp; no Exon.'!A:D,3,0)+VLOOKUP(A656,'PNC Exon. &amp; no Exon.'!A:D,4,0)</f>
        <v>0</v>
      </c>
      <c r="E656" s="146">
        <f t="shared" si="43"/>
        <v>0</v>
      </c>
      <c r="F656" s="146">
        <f t="shared" si="44"/>
        <v>0</v>
      </c>
      <c r="H656" s="137" t="s">
        <v>9</v>
      </c>
    </row>
    <row r="657" spans="1:8" ht="15" customHeight="1" x14ac:dyDescent="0.4">
      <c r="A657" s="137" t="str">
        <f t="shared" si="41"/>
        <v>OctubreBupa Dominicana, S. A.</v>
      </c>
      <c r="B657" s="47">
        <f t="shared" si="42"/>
        <v>1</v>
      </c>
      <c r="C657" s="50" t="s">
        <v>123</v>
      </c>
      <c r="D657" s="49">
        <f>VLOOKUP(A657,'PNC Exon. &amp; no Exon.'!A:D,3,0)+VLOOKUP(A657,'PNC Exon. &amp; no Exon.'!A:D,4,0)</f>
        <v>0</v>
      </c>
      <c r="E657" s="146">
        <f t="shared" si="43"/>
        <v>0</v>
      </c>
      <c r="F657" s="146">
        <f t="shared" si="44"/>
        <v>0</v>
      </c>
      <c r="H657" s="137" t="s">
        <v>9</v>
      </c>
    </row>
    <row r="658" spans="1:8" ht="15" customHeight="1" x14ac:dyDescent="0.4">
      <c r="A658" s="137" t="str">
        <f t="shared" si="41"/>
        <v>OctubreAngloamericana de Seguros, S. A.</v>
      </c>
      <c r="B658" s="47">
        <f t="shared" si="42"/>
        <v>1</v>
      </c>
      <c r="C658" s="51" t="s">
        <v>78</v>
      </c>
      <c r="D658" s="49">
        <f>VLOOKUP(A658,'PNC Exon. &amp; no Exon.'!A:D,3,0)+VLOOKUP(A658,'PNC Exon. &amp; no Exon.'!A:D,4,0)</f>
        <v>0</v>
      </c>
      <c r="E658" s="146">
        <f t="shared" si="43"/>
        <v>0</v>
      </c>
      <c r="F658" s="146">
        <f t="shared" si="44"/>
        <v>0</v>
      </c>
      <c r="H658" s="137" t="s">
        <v>9</v>
      </c>
    </row>
    <row r="659" spans="1:8" ht="15" customHeight="1" x14ac:dyDescent="0.4">
      <c r="A659" s="137" t="str">
        <f t="shared" si="41"/>
        <v>OctubreBMI Compañía de Seguros, S. A.</v>
      </c>
      <c r="B659" s="47">
        <f t="shared" si="42"/>
        <v>1</v>
      </c>
      <c r="C659" s="51" t="s">
        <v>87</v>
      </c>
      <c r="D659" s="49">
        <f>VLOOKUP(A659,'PNC Exon. &amp; no Exon.'!A:D,3,0)+VLOOKUP(A659,'PNC Exon. &amp; no Exon.'!A:D,4,0)</f>
        <v>0</v>
      </c>
      <c r="E659" s="146">
        <f t="shared" si="43"/>
        <v>0</v>
      </c>
      <c r="F659" s="146">
        <f t="shared" si="44"/>
        <v>0</v>
      </c>
      <c r="H659" s="137" t="s">
        <v>9</v>
      </c>
    </row>
    <row r="660" spans="1:8" ht="15" customHeight="1" x14ac:dyDescent="0.4">
      <c r="A660" s="137" t="str">
        <f t="shared" si="41"/>
        <v>OctubreCuna Mutual Insurance Society Dominicana</v>
      </c>
      <c r="B660" s="47">
        <f t="shared" si="42"/>
        <v>1</v>
      </c>
      <c r="C660" s="51" t="s">
        <v>122</v>
      </c>
      <c r="D660" s="49">
        <f>VLOOKUP(A660,'PNC Exon. &amp; no Exon.'!A:D,3,0)+VLOOKUP(A660,'PNC Exon. &amp; no Exon.'!A:D,4,0)</f>
        <v>0</v>
      </c>
      <c r="E660" s="146">
        <f t="shared" si="43"/>
        <v>0</v>
      </c>
      <c r="F660" s="146">
        <f t="shared" si="44"/>
        <v>0</v>
      </c>
      <c r="H660" s="137" t="s">
        <v>9</v>
      </c>
    </row>
    <row r="661" spans="1:8" ht="15" customHeight="1" x14ac:dyDescent="0.4">
      <c r="A661" s="137" t="str">
        <f t="shared" si="41"/>
        <v>OctubreSeguros APS, S.R.L.</v>
      </c>
      <c r="B661" s="47">
        <f t="shared" si="42"/>
        <v>1</v>
      </c>
      <c r="C661" s="51" t="s">
        <v>124</v>
      </c>
      <c r="D661" s="49">
        <f>VLOOKUP(A661,'PNC Exon. &amp; no Exon.'!A:D,3,0)+VLOOKUP(A661,'PNC Exon. &amp; no Exon.'!A:D,4,0)</f>
        <v>0</v>
      </c>
      <c r="E661" s="146">
        <f t="shared" si="43"/>
        <v>0</v>
      </c>
      <c r="F661" s="146">
        <f t="shared" si="44"/>
        <v>0</v>
      </c>
      <c r="H661" s="137" t="s">
        <v>9</v>
      </c>
    </row>
    <row r="662" spans="1:8" ht="15" customHeight="1" x14ac:dyDescent="0.4">
      <c r="A662" s="137" t="str">
        <f t="shared" si="41"/>
        <v>OctubreMultiseguros Su, S.A.</v>
      </c>
      <c r="B662" s="47">
        <f t="shared" si="42"/>
        <v>1</v>
      </c>
      <c r="C662" s="51" t="s">
        <v>125</v>
      </c>
      <c r="D662" s="49">
        <f>VLOOKUP(A662,'PNC Exon. &amp; no Exon.'!A:D,3,0)+VLOOKUP(A662,'PNC Exon. &amp; no Exon.'!A:D,4,0)</f>
        <v>0</v>
      </c>
      <c r="E662" s="146">
        <f t="shared" si="43"/>
        <v>0</v>
      </c>
      <c r="F662" s="146">
        <f t="shared" si="44"/>
        <v>0</v>
      </c>
      <c r="H662" s="137" t="s">
        <v>9</v>
      </c>
    </row>
    <row r="663" spans="1:8" ht="15" customHeight="1" x14ac:dyDescent="0.4">
      <c r="A663" s="137" t="str">
        <f t="shared" si="41"/>
        <v>OctubreSeguros Ademi, S.A.</v>
      </c>
      <c r="B663" s="47">
        <f t="shared" si="42"/>
        <v>1</v>
      </c>
      <c r="C663" s="51" t="s">
        <v>126</v>
      </c>
      <c r="D663" s="49">
        <f>VLOOKUP(A663,'PNC Exon. &amp; no Exon.'!A:D,3,0)+VLOOKUP(A663,'PNC Exon. &amp; no Exon.'!A:D,4,0)</f>
        <v>0</v>
      </c>
      <c r="E663" s="146">
        <f t="shared" si="43"/>
        <v>0</v>
      </c>
      <c r="F663" s="146">
        <f t="shared" si="44"/>
        <v>0</v>
      </c>
      <c r="H663" s="137" t="s">
        <v>9</v>
      </c>
    </row>
    <row r="664" spans="1:8" ht="15" customHeight="1" x14ac:dyDescent="0.4">
      <c r="A664" s="137" t="str">
        <f t="shared" si="41"/>
        <v>OctubreAseguradora Agropecuaria Dominicana, S. A.</v>
      </c>
      <c r="B664" s="47">
        <f t="shared" si="42"/>
        <v>1</v>
      </c>
      <c r="C664" s="51" t="s">
        <v>117</v>
      </c>
      <c r="D664" s="49">
        <f>VLOOKUP(A664,'PNC Exon. &amp; no Exon.'!A:D,3,0)+VLOOKUP(A664,'PNC Exon. &amp; no Exon.'!A:D,4,0)</f>
        <v>0</v>
      </c>
      <c r="E664" s="146">
        <f t="shared" si="43"/>
        <v>0</v>
      </c>
      <c r="F664" s="146">
        <f t="shared" si="44"/>
        <v>0</v>
      </c>
      <c r="H664" s="137" t="s">
        <v>9</v>
      </c>
    </row>
    <row r="665" spans="1:8" ht="15" customHeight="1" x14ac:dyDescent="0.4">
      <c r="A665" s="137" t="str">
        <f t="shared" si="41"/>
        <v>OctubreFuturo Seguros</v>
      </c>
      <c r="B665" s="47">
        <f t="shared" si="42"/>
        <v>1</v>
      </c>
      <c r="C665" s="51" t="s">
        <v>109</v>
      </c>
      <c r="D665" s="49">
        <f>VLOOKUP(A665,'PNC Exon. &amp; no Exon.'!A:D,3,0)+VLOOKUP(A665,'PNC Exon. &amp; no Exon.'!A:D,4,0)</f>
        <v>0</v>
      </c>
      <c r="E665" s="146">
        <f t="shared" si="43"/>
        <v>0</v>
      </c>
      <c r="F665" s="146">
        <f t="shared" si="44"/>
        <v>0</v>
      </c>
      <c r="H665" s="137" t="s">
        <v>9</v>
      </c>
    </row>
    <row r="666" spans="1:8" ht="15" customHeight="1" x14ac:dyDescent="0.4">
      <c r="A666" s="137" t="str">
        <f t="shared" si="41"/>
        <v>OctubreConfederación del Canadá Dominicana, S. A.</v>
      </c>
      <c r="B666" s="47">
        <f t="shared" si="42"/>
        <v>1</v>
      </c>
      <c r="C666" s="51" t="s">
        <v>127</v>
      </c>
      <c r="D666" s="49">
        <f>VLOOKUP(A666,'PNC Exon. &amp; no Exon.'!A:D,3,0)+VLOOKUP(A666,'PNC Exon. &amp; no Exon.'!A:D,4,0)</f>
        <v>0</v>
      </c>
      <c r="E666" s="146">
        <f t="shared" si="43"/>
        <v>0</v>
      </c>
      <c r="F666" s="146">
        <f t="shared" si="44"/>
        <v>0</v>
      </c>
      <c r="H666" s="137" t="s">
        <v>9</v>
      </c>
    </row>
    <row r="667" spans="1:8" ht="15" customHeight="1" x14ac:dyDescent="0.4">
      <c r="A667" s="137" t="str">
        <f t="shared" si="41"/>
        <v>OctubreAutoseguro, S. A.</v>
      </c>
      <c r="B667" s="47">
        <f t="shared" si="42"/>
        <v>1</v>
      </c>
      <c r="C667" s="51" t="s">
        <v>79</v>
      </c>
      <c r="D667" s="49">
        <f>VLOOKUP(A667,'PNC Exon. &amp; no Exon.'!A:D,3,0)+VLOOKUP(A667,'PNC Exon. &amp; no Exon.'!A:D,4,0)</f>
        <v>0</v>
      </c>
      <c r="E667" s="146">
        <f t="shared" si="43"/>
        <v>0</v>
      </c>
      <c r="F667" s="146">
        <f t="shared" si="44"/>
        <v>0</v>
      </c>
      <c r="H667" s="137" t="s">
        <v>9</v>
      </c>
    </row>
    <row r="668" spans="1:8" ht="15" customHeight="1" x14ac:dyDescent="0.4">
      <c r="A668" s="137" t="str">
        <f t="shared" si="41"/>
        <v>OctubreSeguros Yunen, S.A.</v>
      </c>
      <c r="B668" s="47">
        <f t="shared" si="42"/>
        <v>1</v>
      </c>
      <c r="C668" s="51" t="s">
        <v>128</v>
      </c>
      <c r="D668" s="49">
        <f>VLOOKUP(A668,'PNC Exon. &amp; no Exon.'!A:D,3,0)+VLOOKUP(A668,'PNC Exon. &amp; no Exon.'!A:D,4,0)</f>
        <v>0</v>
      </c>
      <c r="E668" s="146">
        <f t="shared" si="43"/>
        <v>0</v>
      </c>
      <c r="F668" s="146">
        <f t="shared" si="44"/>
        <v>0</v>
      </c>
      <c r="H668" s="137" t="s">
        <v>9</v>
      </c>
    </row>
    <row r="669" spans="1:8" ht="15" customHeight="1" x14ac:dyDescent="0.4">
      <c r="A669" s="137" t="str">
        <f t="shared" si="41"/>
        <v>OctubreHylseg Seguros S.A</v>
      </c>
      <c r="B669" s="47">
        <f t="shared" si="42"/>
        <v>1</v>
      </c>
      <c r="C669" s="51" t="s">
        <v>129</v>
      </c>
      <c r="D669" s="49">
        <f>VLOOKUP(A669,'PNC Exon. &amp; no Exon.'!A:D,3,0)+VLOOKUP(A669,'PNC Exon. &amp; no Exon.'!A:D,4,0)</f>
        <v>0</v>
      </c>
      <c r="E669" s="146">
        <f t="shared" si="43"/>
        <v>0</v>
      </c>
      <c r="F669" s="146">
        <f t="shared" si="44"/>
        <v>0</v>
      </c>
      <c r="H669" s="137" t="s">
        <v>9</v>
      </c>
    </row>
    <row r="670" spans="1:8" ht="15" customHeight="1" x14ac:dyDescent="0.4">
      <c r="A670" s="137" t="str">
        <f t="shared" si="41"/>
        <v>OctubreUnit, S.A.</v>
      </c>
      <c r="B670" s="47">
        <f t="shared" si="42"/>
        <v>1</v>
      </c>
      <c r="C670" s="51" t="s">
        <v>131</v>
      </c>
      <c r="D670" s="49">
        <f>VLOOKUP(A670,'PNC Exon. &amp; no Exon.'!A:D,3,0)+VLOOKUP(A670,'PNC Exon. &amp; no Exon.'!A:D,4,0)</f>
        <v>0</v>
      </c>
      <c r="E670" s="146">
        <f t="shared" si="43"/>
        <v>0</v>
      </c>
      <c r="F670" s="146">
        <f t="shared" si="44"/>
        <v>0</v>
      </c>
      <c r="H670" s="137" t="s">
        <v>9</v>
      </c>
    </row>
    <row r="671" spans="1:8" ht="15" customHeight="1" x14ac:dyDescent="0.4">
      <c r="A671" s="137" t="str">
        <f t="shared" si="41"/>
        <v>OctubreMidas Seguros, S.A.</v>
      </c>
      <c r="B671" s="47">
        <f t="shared" si="42"/>
        <v>1</v>
      </c>
      <c r="C671" s="51" t="s">
        <v>130</v>
      </c>
      <c r="D671" s="49">
        <f>VLOOKUP(A671,'PNC Exon. &amp; no Exon.'!A:D,3,0)+VLOOKUP(A671,'PNC Exon. &amp; no Exon.'!A:D,4,0)</f>
        <v>0</v>
      </c>
      <c r="E671" s="146">
        <f t="shared" si="43"/>
        <v>0</v>
      </c>
      <c r="F671" s="146">
        <f t="shared" si="44"/>
        <v>0</v>
      </c>
      <c r="H671" s="137" t="s">
        <v>9</v>
      </c>
    </row>
    <row r="672" spans="1:8" x14ac:dyDescent="0.4">
      <c r="A672" s="137" t="str">
        <f t="shared" si="41"/>
        <v xml:space="preserve">Total General </v>
      </c>
      <c r="B672" s="52"/>
      <c r="C672" s="53" t="s">
        <v>21</v>
      </c>
      <c r="D672" s="54">
        <f>SUM(D639:D671)</f>
        <v>0</v>
      </c>
      <c r="E672" s="150">
        <f>SUM(E639:E671,0)</f>
        <v>0</v>
      </c>
      <c r="F672" s="151"/>
    </row>
    <row r="673" spans="1:2" x14ac:dyDescent="0.4">
      <c r="A673" s="137" t="str">
        <f t="shared" si="41"/>
        <v/>
      </c>
      <c r="B673" s="70" t="s">
        <v>172</v>
      </c>
    </row>
    <row r="674" spans="1:2" x14ac:dyDescent="0.4">
      <c r="A674" s="137" t="str">
        <f t="shared" si="41"/>
        <v/>
      </c>
    </row>
    <row r="675" spans="1:2" x14ac:dyDescent="0.4">
      <c r="A675" s="137" t="str">
        <f t="shared" si="41"/>
        <v/>
      </c>
    </row>
    <row r="676" spans="1:2" x14ac:dyDescent="0.4">
      <c r="A676" s="137" t="str">
        <f t="shared" si="41"/>
        <v/>
      </c>
    </row>
    <row r="677" spans="1:2" x14ac:dyDescent="0.4">
      <c r="A677" s="137" t="str">
        <f t="shared" si="41"/>
        <v/>
      </c>
    </row>
    <row r="678" spans="1:2" x14ac:dyDescent="0.4">
      <c r="A678" s="137" t="str">
        <f t="shared" si="41"/>
        <v/>
      </c>
    </row>
    <row r="679" spans="1:2" x14ac:dyDescent="0.4">
      <c r="A679" s="137" t="str">
        <f t="shared" si="41"/>
        <v/>
      </c>
    </row>
    <row r="680" spans="1:2" x14ac:dyDescent="0.4">
      <c r="A680" s="137" t="str">
        <f t="shared" ref="A680:A743" si="45">H680&amp;C680</f>
        <v/>
      </c>
    </row>
    <row r="681" spans="1:2" x14ac:dyDescent="0.4">
      <c r="A681" s="137" t="str">
        <f t="shared" si="45"/>
        <v/>
      </c>
    </row>
    <row r="682" spans="1:2" x14ac:dyDescent="0.4">
      <c r="A682" s="137" t="str">
        <f t="shared" si="45"/>
        <v/>
      </c>
    </row>
    <row r="683" spans="1:2" x14ac:dyDescent="0.4">
      <c r="A683" s="137" t="str">
        <f t="shared" si="45"/>
        <v/>
      </c>
    </row>
    <row r="684" spans="1:2" x14ac:dyDescent="0.4">
      <c r="A684" s="137" t="str">
        <f t="shared" si="45"/>
        <v/>
      </c>
    </row>
    <row r="685" spans="1:2" x14ac:dyDescent="0.4">
      <c r="A685" s="137" t="str">
        <f t="shared" si="45"/>
        <v/>
      </c>
    </row>
    <row r="686" spans="1:2" x14ac:dyDescent="0.4">
      <c r="A686" s="137" t="str">
        <f t="shared" si="45"/>
        <v/>
      </c>
    </row>
    <row r="687" spans="1:2" x14ac:dyDescent="0.4">
      <c r="A687" s="137" t="str">
        <f t="shared" si="45"/>
        <v/>
      </c>
    </row>
    <row r="688" spans="1:2" x14ac:dyDescent="0.4">
      <c r="A688" s="137" t="str">
        <f t="shared" si="45"/>
        <v/>
      </c>
    </row>
    <row r="689" spans="1:8" x14ac:dyDescent="0.4">
      <c r="A689" s="137" t="str">
        <f t="shared" si="45"/>
        <v/>
      </c>
    </row>
    <row r="690" spans="1:8" x14ac:dyDescent="0.4">
      <c r="A690" s="137" t="str">
        <f t="shared" si="45"/>
        <v/>
      </c>
    </row>
    <row r="691" spans="1:8" x14ac:dyDescent="0.4">
      <c r="A691" s="137" t="str">
        <f t="shared" si="45"/>
        <v/>
      </c>
    </row>
    <row r="692" spans="1:8" x14ac:dyDescent="0.4">
      <c r="A692" s="137" t="str">
        <f t="shared" si="45"/>
        <v/>
      </c>
    </row>
    <row r="693" spans="1:8" x14ac:dyDescent="0.4">
      <c r="A693" s="137" t="str">
        <f t="shared" si="45"/>
        <v/>
      </c>
    </row>
    <row r="694" spans="1:8" x14ac:dyDescent="0.4">
      <c r="A694" s="137" t="str">
        <f t="shared" si="45"/>
        <v/>
      </c>
    </row>
    <row r="695" spans="1:8" x14ac:dyDescent="0.4">
      <c r="A695" s="137" t="str">
        <f t="shared" si="45"/>
        <v/>
      </c>
    </row>
    <row r="696" spans="1:8" x14ac:dyDescent="0.4">
      <c r="A696" s="137" t="str">
        <f t="shared" si="45"/>
        <v/>
      </c>
    </row>
    <row r="697" spans="1:8" ht="20" x14ac:dyDescent="0.6">
      <c r="A697" s="137" t="str">
        <f t="shared" si="45"/>
        <v/>
      </c>
      <c r="B697" s="170" t="s">
        <v>42</v>
      </c>
      <c r="C697" s="170"/>
      <c r="D697" s="170"/>
      <c r="E697" s="170"/>
      <c r="F697" s="170"/>
    </row>
    <row r="698" spans="1:8" x14ac:dyDescent="0.4">
      <c r="A698" s="137" t="str">
        <f t="shared" si="45"/>
        <v/>
      </c>
      <c r="B698" s="169" t="s">
        <v>86</v>
      </c>
      <c r="C698" s="169"/>
      <c r="D698" s="169"/>
      <c r="E698" s="169"/>
      <c r="F698" s="169"/>
    </row>
    <row r="699" spans="1:8" x14ac:dyDescent="0.4">
      <c r="A699" s="137" t="str">
        <f t="shared" si="45"/>
        <v/>
      </c>
      <c r="B699" s="172" t="s">
        <v>167</v>
      </c>
      <c r="C699" s="172"/>
      <c r="D699" s="172"/>
      <c r="E699" s="172"/>
      <c r="F699" s="172"/>
    </row>
    <row r="700" spans="1:8" x14ac:dyDescent="0.4">
      <c r="A700" s="137" t="str">
        <f t="shared" si="45"/>
        <v/>
      </c>
      <c r="B700" s="169" t="s">
        <v>91</v>
      </c>
      <c r="C700" s="169"/>
      <c r="D700" s="169"/>
      <c r="E700" s="169"/>
      <c r="F700" s="169"/>
    </row>
    <row r="701" spans="1:8" x14ac:dyDescent="0.4">
      <c r="A701" s="137" t="str">
        <f t="shared" si="45"/>
        <v/>
      </c>
    </row>
    <row r="702" spans="1:8" ht="20.25" customHeight="1" x14ac:dyDescent="0.4">
      <c r="A702" s="137" t="str">
        <f t="shared" si="45"/>
        <v>Compañías</v>
      </c>
      <c r="B702" s="46" t="s">
        <v>32</v>
      </c>
      <c r="C702" s="46" t="s">
        <v>33</v>
      </c>
      <c r="D702" s="46" t="s">
        <v>50</v>
      </c>
      <c r="E702" s="145" t="s">
        <v>100</v>
      </c>
      <c r="F702" s="145" t="s">
        <v>60</v>
      </c>
    </row>
    <row r="703" spans="1:8" ht="15" customHeight="1" x14ac:dyDescent="0.4">
      <c r="A703" s="137" t="str">
        <f t="shared" si="45"/>
        <v>NoviembreSeguros Universal, S. A.</v>
      </c>
      <c r="B703" s="47">
        <f t="shared" ref="B703:B735" si="46">RANK(D703,$D$703:$D$735)</f>
        <v>1</v>
      </c>
      <c r="C703" s="87" t="s">
        <v>84</v>
      </c>
      <c r="D703" s="49">
        <f>VLOOKUP(A703,'PNC Exon. &amp; no Exon.'!A:D,3,0)+VLOOKUP(A703,'PNC Exon. &amp; no Exon.'!A:D,4,0)</f>
        <v>0</v>
      </c>
      <c r="E703" s="146">
        <f>IFERROR(D703/$D$736*100,0)</f>
        <v>0</v>
      </c>
      <c r="F703" s="146">
        <f>(E703)</f>
        <v>0</v>
      </c>
      <c r="H703" s="137" t="s">
        <v>10</v>
      </c>
    </row>
    <row r="704" spans="1:8" ht="15" customHeight="1" x14ac:dyDescent="0.4">
      <c r="A704" s="137" t="str">
        <f t="shared" si="45"/>
        <v>NoviembreHumano Seguros, S. A.</v>
      </c>
      <c r="B704" s="47">
        <f t="shared" si="46"/>
        <v>1</v>
      </c>
      <c r="C704" s="51" t="s">
        <v>92</v>
      </c>
      <c r="D704" s="49">
        <f>VLOOKUP(A704,'PNC Exon. &amp; no Exon.'!A:D,3,0)+VLOOKUP(A704,'PNC Exon. &amp; no Exon.'!A:D,4,0)</f>
        <v>0</v>
      </c>
      <c r="E704" s="146">
        <f t="shared" ref="E704:E735" si="47">IFERROR(D704/$D$736*100,0)</f>
        <v>0</v>
      </c>
      <c r="F704" s="146">
        <f t="shared" ref="F704:F723" si="48">(F703+E704)</f>
        <v>0</v>
      </c>
      <c r="H704" s="137" t="s">
        <v>10</v>
      </c>
    </row>
    <row r="705" spans="1:8" ht="15" customHeight="1" x14ac:dyDescent="0.4">
      <c r="A705" s="137" t="str">
        <f t="shared" si="45"/>
        <v>NoviembreSeguros Reservas, S. A.</v>
      </c>
      <c r="B705" s="47">
        <f t="shared" si="46"/>
        <v>1</v>
      </c>
      <c r="C705" s="51" t="s">
        <v>93</v>
      </c>
      <c r="D705" s="49">
        <f>VLOOKUP(A705,'PNC Exon. &amp; no Exon.'!A:D,3,0)+VLOOKUP(A705,'PNC Exon. &amp; no Exon.'!A:D,4,0)</f>
        <v>0</v>
      </c>
      <c r="E705" s="146">
        <f t="shared" si="47"/>
        <v>0</v>
      </c>
      <c r="F705" s="146">
        <f t="shared" si="48"/>
        <v>0</v>
      </c>
      <c r="H705" s="137" t="s">
        <v>10</v>
      </c>
    </row>
    <row r="706" spans="1:8" ht="15" customHeight="1" x14ac:dyDescent="0.4">
      <c r="A706" s="137" t="str">
        <f t="shared" si="45"/>
        <v>NoviembreMapfre BHD Compañía de Seguros</v>
      </c>
      <c r="B706" s="47">
        <f t="shared" si="46"/>
        <v>1</v>
      </c>
      <c r="C706" s="51" t="s">
        <v>110</v>
      </c>
      <c r="D706" s="49">
        <f>VLOOKUP(A706,'PNC Exon. &amp; no Exon.'!A:D,3,0)+VLOOKUP(A706,'PNC Exon. &amp; no Exon.'!A:D,4,0)</f>
        <v>0</v>
      </c>
      <c r="E706" s="146">
        <f t="shared" si="47"/>
        <v>0</v>
      </c>
      <c r="F706" s="146">
        <f t="shared" si="48"/>
        <v>0</v>
      </c>
      <c r="H706" s="137" t="s">
        <v>10</v>
      </c>
    </row>
    <row r="707" spans="1:8" ht="15" customHeight="1" x14ac:dyDescent="0.4">
      <c r="A707" s="137" t="str">
        <f t="shared" si="45"/>
        <v>NoviembreLa Colonial, S. A., Compañia De Seguros</v>
      </c>
      <c r="B707" s="47">
        <f t="shared" si="46"/>
        <v>1</v>
      </c>
      <c r="C707" s="51" t="s">
        <v>111</v>
      </c>
      <c r="D707" s="49">
        <f>VLOOKUP(A707,'PNC Exon. &amp; no Exon.'!A:D,3,0)+VLOOKUP(A707,'PNC Exon. &amp; no Exon.'!A:D,4,0)</f>
        <v>0</v>
      </c>
      <c r="E707" s="146">
        <f t="shared" si="47"/>
        <v>0</v>
      </c>
      <c r="F707" s="146">
        <f t="shared" si="48"/>
        <v>0</v>
      </c>
      <c r="H707" s="137" t="s">
        <v>10</v>
      </c>
    </row>
    <row r="708" spans="1:8" ht="15" customHeight="1" x14ac:dyDescent="0.4">
      <c r="A708" s="137" t="str">
        <f t="shared" si="45"/>
        <v>NoviembreSeguros Sura, S.A.</v>
      </c>
      <c r="B708" s="47">
        <f t="shared" si="46"/>
        <v>1</v>
      </c>
      <c r="C708" s="51" t="s">
        <v>112</v>
      </c>
      <c r="D708" s="49">
        <f>VLOOKUP(A708,'PNC Exon. &amp; no Exon.'!A:D,3,0)+VLOOKUP(A708,'PNC Exon. &amp; no Exon.'!A:D,4,0)</f>
        <v>0</v>
      </c>
      <c r="E708" s="146">
        <f t="shared" si="47"/>
        <v>0</v>
      </c>
      <c r="F708" s="146">
        <f t="shared" si="48"/>
        <v>0</v>
      </c>
      <c r="H708" s="137" t="s">
        <v>10</v>
      </c>
    </row>
    <row r="709" spans="1:8" ht="15" customHeight="1" x14ac:dyDescent="0.4">
      <c r="A709" s="137" t="str">
        <f t="shared" si="45"/>
        <v>NoviembreWorldwide Seguros, S. A.</v>
      </c>
      <c r="B709" s="47">
        <f t="shared" si="46"/>
        <v>1</v>
      </c>
      <c r="C709" s="51" t="s">
        <v>113</v>
      </c>
      <c r="D709" s="49">
        <f>VLOOKUP(A709,'PNC Exon. &amp; no Exon.'!A:D,3,0)+VLOOKUP(A709,'PNC Exon. &amp; no Exon.'!A:D,4,0)</f>
        <v>0</v>
      </c>
      <c r="E709" s="146">
        <f t="shared" si="47"/>
        <v>0</v>
      </c>
      <c r="F709" s="146">
        <f t="shared" si="48"/>
        <v>0</v>
      </c>
      <c r="H709" s="137" t="s">
        <v>10</v>
      </c>
    </row>
    <row r="710" spans="1:8" ht="15" customHeight="1" x14ac:dyDescent="0.4">
      <c r="A710" s="137" t="str">
        <f t="shared" si="45"/>
        <v>NoviembreGeneral de Seguros, S. A.</v>
      </c>
      <c r="B710" s="47">
        <f t="shared" si="46"/>
        <v>1</v>
      </c>
      <c r="C710" s="51" t="s">
        <v>77</v>
      </c>
      <c r="D710" s="49">
        <f>VLOOKUP(A710,'PNC Exon. &amp; no Exon.'!A:D,3,0)+VLOOKUP(A710,'PNC Exon. &amp; no Exon.'!A:D,4,0)</f>
        <v>0</v>
      </c>
      <c r="E710" s="146">
        <f t="shared" si="47"/>
        <v>0</v>
      </c>
      <c r="F710" s="146">
        <f t="shared" si="48"/>
        <v>0</v>
      </c>
      <c r="H710" s="137" t="s">
        <v>10</v>
      </c>
    </row>
    <row r="711" spans="1:8" ht="15" customHeight="1" x14ac:dyDescent="0.4">
      <c r="A711" s="137" t="str">
        <f t="shared" si="45"/>
        <v>NoviembreSeguros Crecer, S. A.</v>
      </c>
      <c r="B711" s="47">
        <f t="shared" si="46"/>
        <v>1</v>
      </c>
      <c r="C711" s="51" t="s">
        <v>94</v>
      </c>
      <c r="D711" s="49">
        <f>VLOOKUP(A711,'PNC Exon. &amp; no Exon.'!A:D,3,0)+VLOOKUP(A711,'PNC Exon. &amp; no Exon.'!A:D,4,0)</f>
        <v>0</v>
      </c>
      <c r="E711" s="146">
        <f t="shared" si="47"/>
        <v>0</v>
      </c>
      <c r="F711" s="146">
        <f t="shared" si="48"/>
        <v>0</v>
      </c>
      <c r="H711" s="137" t="s">
        <v>10</v>
      </c>
    </row>
    <row r="712" spans="1:8" ht="15" customHeight="1" x14ac:dyDescent="0.4">
      <c r="A712" s="137" t="str">
        <f t="shared" si="45"/>
        <v>NoviembreSeguros Pepín, S. A.</v>
      </c>
      <c r="B712" s="47">
        <f t="shared" si="46"/>
        <v>1</v>
      </c>
      <c r="C712" s="51" t="s">
        <v>114</v>
      </c>
      <c r="D712" s="49">
        <f>VLOOKUP(A712,'PNC Exon. &amp; no Exon.'!A:D,3,0)+VLOOKUP(A712,'PNC Exon. &amp; no Exon.'!A:D,4,0)</f>
        <v>0</v>
      </c>
      <c r="E712" s="146">
        <f t="shared" si="47"/>
        <v>0</v>
      </c>
      <c r="F712" s="146">
        <f t="shared" si="48"/>
        <v>0</v>
      </c>
      <c r="H712" s="137" t="s">
        <v>10</v>
      </c>
    </row>
    <row r="713" spans="1:8" ht="15" customHeight="1" x14ac:dyDescent="0.4">
      <c r="A713" s="137" t="str">
        <f t="shared" si="45"/>
        <v>NoviembreLa Monumental de Seguros, S. A.</v>
      </c>
      <c r="B713" s="47">
        <f t="shared" si="46"/>
        <v>1</v>
      </c>
      <c r="C713" s="51" t="s">
        <v>85</v>
      </c>
      <c r="D713" s="49">
        <f>VLOOKUP(A713,'PNC Exon. &amp; no Exon.'!A:D,3,0)+VLOOKUP(A713,'PNC Exon. &amp; no Exon.'!A:D,4,0)</f>
        <v>0</v>
      </c>
      <c r="E713" s="146">
        <f t="shared" si="47"/>
        <v>0</v>
      </c>
      <c r="F713" s="146">
        <f t="shared" si="48"/>
        <v>0</v>
      </c>
      <c r="H713" s="137" t="s">
        <v>10</v>
      </c>
    </row>
    <row r="714" spans="1:8" ht="15" customHeight="1" x14ac:dyDescent="0.4">
      <c r="A714" s="137" t="str">
        <f t="shared" si="45"/>
        <v>NoviembreCompañía Dominicana de Seguros, C. por A.</v>
      </c>
      <c r="B714" s="47">
        <f t="shared" si="46"/>
        <v>1</v>
      </c>
      <c r="C714" s="51" t="s">
        <v>115</v>
      </c>
      <c r="D714" s="49">
        <f>VLOOKUP(A714,'PNC Exon. &amp; no Exon.'!A:D,3,0)+VLOOKUP(A714,'PNC Exon. &amp; no Exon.'!A:D,4,0)</f>
        <v>0</v>
      </c>
      <c r="E714" s="146">
        <f t="shared" si="47"/>
        <v>0</v>
      </c>
      <c r="F714" s="146">
        <f t="shared" si="48"/>
        <v>0</v>
      </c>
      <c r="H714" s="137" t="s">
        <v>10</v>
      </c>
    </row>
    <row r="715" spans="1:8" ht="15" customHeight="1" x14ac:dyDescent="0.4">
      <c r="A715" s="137" t="str">
        <f t="shared" si="45"/>
        <v>NoviembreAseguradora Agropecuaria Dominicana, S. A.</v>
      </c>
      <c r="B715" s="47">
        <f t="shared" si="46"/>
        <v>1</v>
      </c>
      <c r="C715" s="51" t="s">
        <v>117</v>
      </c>
      <c r="D715" s="49">
        <f>VLOOKUP(A715,'PNC Exon. &amp; no Exon.'!A:D,3,0)+VLOOKUP(A715,'PNC Exon. &amp; no Exon.'!A:D,4,0)</f>
        <v>0</v>
      </c>
      <c r="E715" s="146">
        <f t="shared" si="47"/>
        <v>0</v>
      </c>
      <c r="F715" s="146">
        <f t="shared" si="48"/>
        <v>0</v>
      </c>
      <c r="H715" s="137" t="s">
        <v>10</v>
      </c>
    </row>
    <row r="716" spans="1:8" ht="15" customHeight="1" x14ac:dyDescent="0.4">
      <c r="A716" s="137" t="str">
        <f t="shared" si="45"/>
        <v>NoviembrePatria, S. A., Compañía de Seguros</v>
      </c>
      <c r="B716" s="47">
        <f t="shared" si="46"/>
        <v>1</v>
      </c>
      <c r="C716" s="51" t="s">
        <v>116</v>
      </c>
      <c r="D716" s="49">
        <f>VLOOKUP(A716,'PNC Exon. &amp; no Exon.'!A:D,3,0)+VLOOKUP(A716,'PNC Exon. &amp; no Exon.'!A:D,4,0)</f>
        <v>0</v>
      </c>
      <c r="E716" s="146">
        <f t="shared" si="47"/>
        <v>0</v>
      </c>
      <c r="F716" s="146">
        <f t="shared" si="48"/>
        <v>0</v>
      </c>
      <c r="H716" s="137" t="s">
        <v>10</v>
      </c>
    </row>
    <row r="717" spans="1:8" ht="15" customHeight="1" x14ac:dyDescent="0.4">
      <c r="A717" s="137" t="str">
        <f t="shared" si="45"/>
        <v>NoviembreBanesco Seguros</v>
      </c>
      <c r="B717" s="47">
        <f t="shared" si="46"/>
        <v>1</v>
      </c>
      <c r="C717" s="51" t="s">
        <v>118</v>
      </c>
      <c r="D717" s="49">
        <f>VLOOKUP(A717,'PNC Exon. &amp; no Exon.'!A:D,3,0)+VLOOKUP(A717,'PNC Exon. &amp; no Exon.'!A:D,4,0)</f>
        <v>0</v>
      </c>
      <c r="E717" s="146">
        <f t="shared" si="47"/>
        <v>0</v>
      </c>
      <c r="F717" s="146">
        <f t="shared" si="48"/>
        <v>0</v>
      </c>
      <c r="H717" s="137" t="s">
        <v>10</v>
      </c>
    </row>
    <row r="718" spans="1:8" ht="15" customHeight="1" x14ac:dyDescent="0.4">
      <c r="A718" s="137" t="str">
        <f t="shared" si="45"/>
        <v>NoviembreAtlántica Seguros, S. A.</v>
      </c>
      <c r="B718" s="47">
        <f t="shared" si="46"/>
        <v>1</v>
      </c>
      <c r="C718" s="50" t="s">
        <v>119</v>
      </c>
      <c r="D718" s="49">
        <f>VLOOKUP(A718,'PNC Exon. &amp; no Exon.'!A:D,3,0)+VLOOKUP(A718,'PNC Exon. &amp; no Exon.'!A:D,4,0)</f>
        <v>0</v>
      </c>
      <c r="E718" s="146">
        <f t="shared" si="47"/>
        <v>0</v>
      </c>
      <c r="F718" s="146">
        <f t="shared" si="48"/>
        <v>0</v>
      </c>
      <c r="H718" s="137" t="s">
        <v>10</v>
      </c>
    </row>
    <row r="719" spans="1:8" ht="15" customHeight="1" x14ac:dyDescent="0.4">
      <c r="A719" s="137" t="str">
        <f t="shared" si="45"/>
        <v xml:space="preserve">NoviembreCooperativa Nacional De Seguros, Inc </v>
      </c>
      <c r="B719" s="47">
        <f t="shared" si="46"/>
        <v>1</v>
      </c>
      <c r="C719" s="51" t="s">
        <v>120</v>
      </c>
      <c r="D719" s="49">
        <f>VLOOKUP(A719,'PNC Exon. &amp; no Exon.'!A:D,3,0)+VLOOKUP(A719,'PNC Exon. &amp; no Exon.'!A:D,4,0)</f>
        <v>0</v>
      </c>
      <c r="E719" s="146">
        <f t="shared" si="47"/>
        <v>0</v>
      </c>
      <c r="F719" s="146">
        <f t="shared" si="48"/>
        <v>0</v>
      </c>
      <c r="H719" s="137" t="s">
        <v>10</v>
      </c>
    </row>
    <row r="720" spans="1:8" ht="15" customHeight="1" x14ac:dyDescent="0.4">
      <c r="A720" s="137" t="str">
        <f t="shared" si="45"/>
        <v>NoviembreBMI Compañía de Seguros, S. A.</v>
      </c>
      <c r="B720" s="47">
        <f t="shared" si="46"/>
        <v>1</v>
      </c>
      <c r="C720" s="51" t="s">
        <v>87</v>
      </c>
      <c r="D720" s="49">
        <f>VLOOKUP(A720,'PNC Exon. &amp; no Exon.'!A:D,3,0)+VLOOKUP(A720,'PNC Exon. &amp; no Exon.'!A:D,4,0)</f>
        <v>0</v>
      </c>
      <c r="E720" s="146">
        <f t="shared" si="47"/>
        <v>0</v>
      </c>
      <c r="F720" s="146">
        <f t="shared" si="48"/>
        <v>0</v>
      </c>
      <c r="H720" s="137" t="s">
        <v>10</v>
      </c>
    </row>
    <row r="721" spans="1:8" ht="15" customHeight="1" x14ac:dyDescent="0.4">
      <c r="A721" s="137" t="str">
        <f t="shared" si="45"/>
        <v>NoviembreCuna Mutual Insurance Society Dominicana</v>
      </c>
      <c r="B721" s="47">
        <f t="shared" si="46"/>
        <v>1</v>
      </c>
      <c r="C721" s="51" t="s">
        <v>122</v>
      </c>
      <c r="D721" s="49">
        <f>VLOOKUP(A721,'PNC Exon. &amp; no Exon.'!A:D,3,0)+VLOOKUP(A721,'PNC Exon. &amp; no Exon.'!A:D,4,0)</f>
        <v>0</v>
      </c>
      <c r="E721" s="146">
        <f t="shared" si="47"/>
        <v>0</v>
      </c>
      <c r="F721" s="146">
        <f t="shared" si="48"/>
        <v>0</v>
      </c>
      <c r="H721" s="137" t="s">
        <v>10</v>
      </c>
    </row>
    <row r="722" spans="1:8" ht="15" customHeight="1" x14ac:dyDescent="0.4">
      <c r="A722" s="137" t="str">
        <f t="shared" si="45"/>
        <v>NoviembreBupa Dominicana, S. A.</v>
      </c>
      <c r="B722" s="47">
        <f t="shared" si="46"/>
        <v>1</v>
      </c>
      <c r="C722" s="50" t="s">
        <v>123</v>
      </c>
      <c r="D722" s="49">
        <f>VLOOKUP(A722,'PNC Exon. &amp; no Exon.'!A:D,3,0)+VLOOKUP(A722,'PNC Exon. &amp; no Exon.'!A:D,4,0)</f>
        <v>0</v>
      </c>
      <c r="E722" s="146">
        <f t="shared" si="47"/>
        <v>0</v>
      </c>
      <c r="F722" s="146">
        <f>(F721+E722)</f>
        <v>0</v>
      </c>
      <c r="H722" s="137" t="s">
        <v>10</v>
      </c>
    </row>
    <row r="723" spans="1:8" ht="15" customHeight="1" x14ac:dyDescent="0.4">
      <c r="A723" s="137" t="str">
        <f t="shared" si="45"/>
        <v>NoviembreAtrio Seguros S. A.</v>
      </c>
      <c r="B723" s="47">
        <f t="shared" si="46"/>
        <v>1</v>
      </c>
      <c r="C723" s="51" t="s">
        <v>121</v>
      </c>
      <c r="D723" s="49">
        <f>VLOOKUP(A723,'PNC Exon. &amp; no Exon.'!A:D,3,0)+VLOOKUP(A723,'PNC Exon. &amp; no Exon.'!A:D,4,0)</f>
        <v>0</v>
      </c>
      <c r="E723" s="146">
        <f t="shared" si="47"/>
        <v>0</v>
      </c>
      <c r="F723" s="146">
        <f t="shared" si="48"/>
        <v>0</v>
      </c>
      <c r="H723" s="137" t="s">
        <v>10</v>
      </c>
    </row>
    <row r="724" spans="1:8" ht="15" customHeight="1" x14ac:dyDescent="0.4">
      <c r="A724" s="137" t="str">
        <f t="shared" si="45"/>
        <v>NoviembreAngloamericana de Seguros, S. A.</v>
      </c>
      <c r="B724" s="47">
        <f t="shared" si="46"/>
        <v>1</v>
      </c>
      <c r="C724" s="51" t="s">
        <v>78</v>
      </c>
      <c r="D724" s="49">
        <f>VLOOKUP(A724,'PNC Exon. &amp; no Exon.'!A:D,3,0)+VLOOKUP(A724,'PNC Exon. &amp; no Exon.'!A:D,4,0)</f>
        <v>0</v>
      </c>
      <c r="E724" s="146">
        <f t="shared" si="47"/>
        <v>0</v>
      </c>
      <c r="F724" s="146">
        <f>(F723+E724)</f>
        <v>0</v>
      </c>
      <c r="H724" s="137" t="s">
        <v>10</v>
      </c>
    </row>
    <row r="725" spans="1:8" ht="15" customHeight="1" x14ac:dyDescent="0.4">
      <c r="A725" s="137" t="str">
        <f t="shared" si="45"/>
        <v>NoviembreSeguros La Internacional, S. A.</v>
      </c>
      <c r="B725" s="47">
        <f t="shared" si="46"/>
        <v>1</v>
      </c>
      <c r="C725" s="51" t="s">
        <v>80</v>
      </c>
      <c r="D725" s="49">
        <f>VLOOKUP(A725,'PNC Exon. &amp; no Exon.'!A:D,3,0)+VLOOKUP(A725,'PNC Exon. &amp; no Exon.'!A:D,4,0)</f>
        <v>0</v>
      </c>
      <c r="E725" s="146">
        <f t="shared" si="47"/>
        <v>0</v>
      </c>
      <c r="F725" s="146">
        <f t="shared" ref="F725:F734" si="49">(F724+E725)</f>
        <v>0</v>
      </c>
      <c r="H725" s="137" t="s">
        <v>10</v>
      </c>
    </row>
    <row r="726" spans="1:8" ht="15" customHeight="1" x14ac:dyDescent="0.4">
      <c r="A726" s="137" t="str">
        <f t="shared" si="45"/>
        <v>NoviembreSeguros APS, S.R.L.</v>
      </c>
      <c r="B726" s="47">
        <f t="shared" si="46"/>
        <v>1</v>
      </c>
      <c r="C726" s="51" t="s">
        <v>124</v>
      </c>
      <c r="D726" s="49">
        <f>VLOOKUP(A726,'PNC Exon. &amp; no Exon.'!A:D,3,0)+VLOOKUP(A726,'PNC Exon. &amp; no Exon.'!A:D,4,0)</f>
        <v>0</v>
      </c>
      <c r="E726" s="146">
        <f t="shared" si="47"/>
        <v>0</v>
      </c>
      <c r="F726" s="146">
        <f t="shared" si="49"/>
        <v>0</v>
      </c>
      <c r="H726" s="137" t="s">
        <v>10</v>
      </c>
    </row>
    <row r="727" spans="1:8" ht="15" customHeight="1" x14ac:dyDescent="0.4">
      <c r="A727" s="137" t="str">
        <f t="shared" si="45"/>
        <v>NoviembreSeguros Ademi, S.A.</v>
      </c>
      <c r="B727" s="47">
        <f t="shared" si="46"/>
        <v>1</v>
      </c>
      <c r="C727" s="51" t="s">
        <v>126</v>
      </c>
      <c r="D727" s="49">
        <f>VLOOKUP(A727,'PNC Exon. &amp; no Exon.'!A:D,3,0)+VLOOKUP(A727,'PNC Exon. &amp; no Exon.'!A:D,4,0)</f>
        <v>0</v>
      </c>
      <c r="E727" s="146">
        <f t="shared" si="47"/>
        <v>0</v>
      </c>
      <c r="F727" s="146">
        <f t="shared" si="49"/>
        <v>0</v>
      </c>
      <c r="H727" s="137" t="s">
        <v>10</v>
      </c>
    </row>
    <row r="728" spans="1:8" ht="15" customHeight="1" x14ac:dyDescent="0.4">
      <c r="A728" s="137" t="str">
        <f t="shared" si="45"/>
        <v>NoviembreConfederación del Canadá Dominicana, S. A.</v>
      </c>
      <c r="B728" s="47">
        <f t="shared" si="46"/>
        <v>1</v>
      </c>
      <c r="C728" s="51" t="s">
        <v>127</v>
      </c>
      <c r="D728" s="49">
        <f>VLOOKUP(A728,'PNC Exon. &amp; no Exon.'!A:D,3,0)+VLOOKUP(A728,'PNC Exon. &amp; no Exon.'!A:D,4,0)</f>
        <v>0</v>
      </c>
      <c r="E728" s="146">
        <f t="shared" si="47"/>
        <v>0</v>
      </c>
      <c r="F728" s="146">
        <f t="shared" si="49"/>
        <v>0</v>
      </c>
      <c r="H728" s="137" t="s">
        <v>10</v>
      </c>
    </row>
    <row r="729" spans="1:8" ht="15" customHeight="1" x14ac:dyDescent="0.4">
      <c r="A729" s="137" t="str">
        <f t="shared" si="45"/>
        <v>NoviembreMultiseguros Su, S.A.</v>
      </c>
      <c r="B729" s="47">
        <f t="shared" si="46"/>
        <v>1</v>
      </c>
      <c r="C729" s="51" t="s">
        <v>125</v>
      </c>
      <c r="D729" s="49">
        <f>VLOOKUP(A729,'PNC Exon. &amp; no Exon.'!A:D,3,0)+VLOOKUP(A729,'PNC Exon. &amp; no Exon.'!A:D,4,0)</f>
        <v>0</v>
      </c>
      <c r="E729" s="146">
        <f t="shared" si="47"/>
        <v>0</v>
      </c>
      <c r="F729" s="146">
        <f t="shared" si="49"/>
        <v>0</v>
      </c>
      <c r="H729" s="137" t="s">
        <v>10</v>
      </c>
    </row>
    <row r="730" spans="1:8" ht="15" customHeight="1" x14ac:dyDescent="0.4">
      <c r="A730" s="137" t="str">
        <f t="shared" si="45"/>
        <v>NoviembreFuturo Seguros</v>
      </c>
      <c r="B730" s="47">
        <f t="shared" si="46"/>
        <v>1</v>
      </c>
      <c r="C730" s="51" t="s">
        <v>109</v>
      </c>
      <c r="D730" s="49">
        <f>VLOOKUP(A730,'PNC Exon. &amp; no Exon.'!A:D,3,0)+VLOOKUP(A730,'PNC Exon. &amp; no Exon.'!A:D,4,0)</f>
        <v>0</v>
      </c>
      <c r="E730" s="146">
        <f t="shared" si="47"/>
        <v>0</v>
      </c>
      <c r="F730" s="146">
        <f t="shared" si="49"/>
        <v>0</v>
      </c>
      <c r="H730" s="137" t="s">
        <v>10</v>
      </c>
    </row>
    <row r="731" spans="1:8" ht="15" customHeight="1" x14ac:dyDescent="0.4">
      <c r="A731" s="137" t="str">
        <f t="shared" si="45"/>
        <v>NoviembreAutoseguro, S. A.</v>
      </c>
      <c r="B731" s="47">
        <f t="shared" si="46"/>
        <v>1</v>
      </c>
      <c r="C731" s="51" t="s">
        <v>79</v>
      </c>
      <c r="D731" s="49">
        <f>VLOOKUP(A731,'PNC Exon. &amp; no Exon.'!A:D,3,0)+VLOOKUP(A731,'PNC Exon. &amp; no Exon.'!A:D,4,0)</f>
        <v>0</v>
      </c>
      <c r="E731" s="146">
        <f t="shared" si="47"/>
        <v>0</v>
      </c>
      <c r="F731" s="146">
        <f t="shared" si="49"/>
        <v>0</v>
      </c>
      <c r="H731" s="137" t="s">
        <v>10</v>
      </c>
    </row>
    <row r="732" spans="1:8" ht="15" customHeight="1" x14ac:dyDescent="0.4">
      <c r="A732" s="137" t="str">
        <f t="shared" si="45"/>
        <v>NoviembreSeguros Yunen, S.A.</v>
      </c>
      <c r="B732" s="47">
        <f t="shared" si="46"/>
        <v>1</v>
      </c>
      <c r="C732" s="51" t="s">
        <v>128</v>
      </c>
      <c r="D732" s="49">
        <f>VLOOKUP(A732,'PNC Exon. &amp; no Exon.'!A:D,3,0)+VLOOKUP(A732,'PNC Exon. &amp; no Exon.'!A:D,4,0)</f>
        <v>0</v>
      </c>
      <c r="E732" s="146">
        <f t="shared" si="47"/>
        <v>0</v>
      </c>
      <c r="F732" s="146">
        <f t="shared" si="49"/>
        <v>0</v>
      </c>
      <c r="H732" s="137" t="s">
        <v>10</v>
      </c>
    </row>
    <row r="733" spans="1:8" ht="15" customHeight="1" x14ac:dyDescent="0.4">
      <c r="A733" s="137" t="str">
        <f t="shared" si="45"/>
        <v>NoviembreMidas Seguros, S.A.</v>
      </c>
      <c r="B733" s="47">
        <f t="shared" si="46"/>
        <v>1</v>
      </c>
      <c r="C733" s="51" t="s">
        <v>130</v>
      </c>
      <c r="D733" s="49">
        <f>VLOOKUP(A733,'PNC Exon. &amp; no Exon.'!A:D,3,0)+VLOOKUP(A733,'PNC Exon. &amp; no Exon.'!A:D,4,0)</f>
        <v>0</v>
      </c>
      <c r="E733" s="146">
        <f t="shared" si="47"/>
        <v>0</v>
      </c>
      <c r="F733" s="146">
        <f>(F732+E733)</f>
        <v>0</v>
      </c>
      <c r="H733" s="137" t="s">
        <v>10</v>
      </c>
    </row>
    <row r="734" spans="1:8" ht="15" customHeight="1" x14ac:dyDescent="0.4">
      <c r="A734" s="137" t="str">
        <f t="shared" si="45"/>
        <v>NoviembreHylseg Seguros S.A</v>
      </c>
      <c r="B734" s="47">
        <f t="shared" si="46"/>
        <v>1</v>
      </c>
      <c r="C734" s="51" t="s">
        <v>129</v>
      </c>
      <c r="D734" s="49">
        <f>VLOOKUP(A734,'PNC Exon. &amp; no Exon.'!A:D,3,0)+VLOOKUP(A734,'PNC Exon. &amp; no Exon.'!A:D,4,0)</f>
        <v>0</v>
      </c>
      <c r="E734" s="146">
        <f t="shared" si="47"/>
        <v>0</v>
      </c>
      <c r="F734" s="146">
        <f t="shared" si="49"/>
        <v>0</v>
      </c>
      <c r="H734" s="137" t="s">
        <v>10</v>
      </c>
    </row>
    <row r="735" spans="1:8" ht="15" customHeight="1" x14ac:dyDescent="0.4">
      <c r="A735" s="137" t="str">
        <f t="shared" si="45"/>
        <v>NoviembreUnit, S.A.</v>
      </c>
      <c r="B735" s="47">
        <f t="shared" si="46"/>
        <v>1</v>
      </c>
      <c r="C735" s="51" t="s">
        <v>131</v>
      </c>
      <c r="D735" s="49">
        <f>VLOOKUP(A735,'PNC Exon. &amp; no Exon.'!A:D,3,0)+VLOOKUP(A735,'PNC Exon. &amp; no Exon.'!A:D,4,0)</f>
        <v>0</v>
      </c>
      <c r="E735" s="146">
        <f t="shared" si="47"/>
        <v>0</v>
      </c>
      <c r="F735" s="146">
        <f t="shared" ref="F735" si="50">(F734+E735)</f>
        <v>0</v>
      </c>
      <c r="H735" s="137" t="s">
        <v>10</v>
      </c>
    </row>
    <row r="736" spans="1:8" ht="16.5" customHeight="1" x14ac:dyDescent="0.4">
      <c r="A736" s="137" t="str">
        <f t="shared" si="45"/>
        <v xml:space="preserve">Total General </v>
      </c>
      <c r="B736" s="52"/>
      <c r="C736" s="53" t="s">
        <v>21</v>
      </c>
      <c r="D736" s="54">
        <f>SUM(D703:D735)</f>
        <v>0</v>
      </c>
      <c r="E736" s="150">
        <f>SUM(E703:E735,0)</f>
        <v>0</v>
      </c>
      <c r="F736" s="151"/>
    </row>
    <row r="737" spans="1:3" x14ac:dyDescent="0.4">
      <c r="A737" s="137" t="str">
        <f t="shared" si="45"/>
        <v/>
      </c>
      <c r="B737" s="70" t="s">
        <v>172</v>
      </c>
    </row>
    <row r="738" spans="1:3" x14ac:dyDescent="0.4">
      <c r="A738" s="137" t="str">
        <f t="shared" si="45"/>
        <v/>
      </c>
    </row>
    <row r="739" spans="1:3" x14ac:dyDescent="0.4">
      <c r="A739" s="137" t="str">
        <f t="shared" si="45"/>
        <v/>
      </c>
    </row>
    <row r="740" spans="1:3" x14ac:dyDescent="0.4">
      <c r="A740" s="137" t="str">
        <f t="shared" si="45"/>
        <v/>
      </c>
    </row>
    <row r="741" spans="1:3" x14ac:dyDescent="0.4">
      <c r="A741" s="137" t="str">
        <f t="shared" si="45"/>
        <v/>
      </c>
    </row>
    <row r="742" spans="1:3" x14ac:dyDescent="0.4">
      <c r="A742" s="137" t="str">
        <f t="shared" si="45"/>
        <v/>
      </c>
      <c r="C742" s="12"/>
    </row>
    <row r="743" spans="1:3" x14ac:dyDescent="0.4">
      <c r="A743" s="137" t="str">
        <f t="shared" si="45"/>
        <v/>
      </c>
    </row>
    <row r="744" spans="1:3" x14ac:dyDescent="0.4">
      <c r="A744" s="137" t="str">
        <f t="shared" ref="A744:A799" si="51">H744&amp;C744</f>
        <v/>
      </c>
    </row>
    <row r="745" spans="1:3" x14ac:dyDescent="0.4">
      <c r="A745" s="137" t="str">
        <f t="shared" si="51"/>
        <v/>
      </c>
    </row>
    <row r="746" spans="1:3" x14ac:dyDescent="0.4">
      <c r="A746" s="137" t="str">
        <f t="shared" si="51"/>
        <v/>
      </c>
    </row>
    <row r="747" spans="1:3" x14ac:dyDescent="0.4">
      <c r="A747" s="137" t="str">
        <f t="shared" si="51"/>
        <v/>
      </c>
    </row>
    <row r="748" spans="1:3" x14ac:dyDescent="0.4">
      <c r="A748" s="137" t="str">
        <f t="shared" si="51"/>
        <v/>
      </c>
    </row>
    <row r="749" spans="1:3" x14ac:dyDescent="0.4">
      <c r="A749" s="137" t="str">
        <f t="shared" si="51"/>
        <v/>
      </c>
    </row>
    <row r="750" spans="1:3" x14ac:dyDescent="0.4">
      <c r="A750" s="137" t="str">
        <f t="shared" si="51"/>
        <v/>
      </c>
    </row>
    <row r="751" spans="1:3" x14ac:dyDescent="0.4">
      <c r="A751" s="137" t="str">
        <f t="shared" si="51"/>
        <v/>
      </c>
    </row>
    <row r="752" spans="1:3" x14ac:dyDescent="0.4">
      <c r="A752" s="137" t="str">
        <f t="shared" si="51"/>
        <v/>
      </c>
    </row>
    <row r="753" spans="1:8" x14ac:dyDescent="0.4">
      <c r="A753" s="137" t="str">
        <f t="shared" si="51"/>
        <v/>
      </c>
    </row>
    <row r="754" spans="1:8" x14ac:dyDescent="0.4">
      <c r="A754" s="137" t="str">
        <f t="shared" si="51"/>
        <v/>
      </c>
    </row>
    <row r="755" spans="1:8" x14ac:dyDescent="0.4">
      <c r="A755" s="137" t="str">
        <f t="shared" si="51"/>
        <v/>
      </c>
    </row>
    <row r="756" spans="1:8" x14ac:dyDescent="0.4">
      <c r="A756" s="137" t="str">
        <f t="shared" si="51"/>
        <v/>
      </c>
    </row>
    <row r="757" spans="1:8" x14ac:dyDescent="0.4">
      <c r="A757" s="137" t="str">
        <f t="shared" si="51"/>
        <v/>
      </c>
    </row>
    <row r="758" spans="1:8" x14ac:dyDescent="0.4">
      <c r="A758" s="137" t="str">
        <f t="shared" si="51"/>
        <v/>
      </c>
    </row>
    <row r="759" spans="1:8" x14ac:dyDescent="0.4">
      <c r="A759" s="137" t="str">
        <f t="shared" si="51"/>
        <v/>
      </c>
    </row>
    <row r="760" spans="1:8" ht="20" x14ac:dyDescent="0.6">
      <c r="A760" s="137" t="str">
        <f t="shared" si="51"/>
        <v/>
      </c>
      <c r="B760" s="170" t="s">
        <v>42</v>
      </c>
      <c r="C760" s="170"/>
      <c r="D760" s="170"/>
      <c r="E760" s="170"/>
      <c r="F760" s="170"/>
    </row>
    <row r="761" spans="1:8" x14ac:dyDescent="0.4">
      <c r="A761" s="137" t="str">
        <f t="shared" si="51"/>
        <v/>
      </c>
      <c r="B761" s="169" t="s">
        <v>86</v>
      </c>
      <c r="C761" s="169"/>
      <c r="D761" s="169"/>
      <c r="E761" s="169"/>
      <c r="F761" s="169"/>
    </row>
    <row r="762" spans="1:8" x14ac:dyDescent="0.4">
      <c r="A762" s="137" t="str">
        <f t="shared" si="51"/>
        <v/>
      </c>
      <c r="B762" s="172" t="s">
        <v>168</v>
      </c>
      <c r="C762" s="172"/>
      <c r="D762" s="172"/>
      <c r="E762" s="172"/>
      <c r="F762" s="172"/>
    </row>
    <row r="763" spans="1:8" x14ac:dyDescent="0.4">
      <c r="A763" s="137" t="str">
        <f t="shared" si="51"/>
        <v/>
      </c>
      <c r="B763" s="169" t="s">
        <v>91</v>
      </c>
      <c r="C763" s="169"/>
      <c r="D763" s="169"/>
      <c r="E763" s="169"/>
      <c r="F763" s="169"/>
    </row>
    <row r="764" spans="1:8" x14ac:dyDescent="0.4">
      <c r="A764" s="137" t="str">
        <f t="shared" si="51"/>
        <v/>
      </c>
    </row>
    <row r="765" spans="1:8" ht="19.5" customHeight="1" x14ac:dyDescent="0.4">
      <c r="A765" s="137" t="str">
        <f t="shared" si="51"/>
        <v>Compañías</v>
      </c>
      <c r="B765" s="94" t="s">
        <v>32</v>
      </c>
      <c r="C765" s="94" t="s">
        <v>33</v>
      </c>
      <c r="D765" s="94" t="s">
        <v>50</v>
      </c>
      <c r="E765" s="145" t="s">
        <v>100</v>
      </c>
      <c r="F765" s="145" t="s">
        <v>60</v>
      </c>
    </row>
    <row r="766" spans="1:8" ht="15" customHeight="1" x14ac:dyDescent="0.4">
      <c r="A766" s="137" t="str">
        <f t="shared" si="51"/>
        <v>DiciembreSeguros Universal, S. A.</v>
      </c>
      <c r="B766" s="47">
        <f t="shared" ref="B766:B798" si="52">RANK(D766,$D$766:$D$798)</f>
        <v>1</v>
      </c>
      <c r="C766" s="87" t="s">
        <v>84</v>
      </c>
      <c r="D766" s="49">
        <f>VLOOKUP(A766,'PNC Exon. &amp; no Exon.'!A:D,3,0)+VLOOKUP(A766,'PNC Exon. &amp; no Exon.'!A:D,4,0)</f>
        <v>0</v>
      </c>
      <c r="E766" s="146">
        <f t="shared" ref="E766:E798" si="53">IFERROR(D766/$D$799*100,0)</f>
        <v>0</v>
      </c>
      <c r="F766" s="146">
        <f>(E766)</f>
        <v>0</v>
      </c>
      <c r="H766" s="137" t="s">
        <v>11</v>
      </c>
    </row>
    <row r="767" spans="1:8" ht="15" customHeight="1" x14ac:dyDescent="0.4">
      <c r="A767" s="137" t="str">
        <f t="shared" si="51"/>
        <v>DiciembreHumano Seguros, S. A.</v>
      </c>
      <c r="B767" s="47">
        <f t="shared" si="52"/>
        <v>1</v>
      </c>
      <c r="C767" s="51" t="s">
        <v>92</v>
      </c>
      <c r="D767" s="49">
        <f>VLOOKUP(A767,'PNC Exon. &amp; no Exon.'!A:D,3,0)+VLOOKUP(A767,'PNC Exon. &amp; no Exon.'!A:D,4,0)</f>
        <v>0</v>
      </c>
      <c r="E767" s="146">
        <f t="shared" si="53"/>
        <v>0</v>
      </c>
      <c r="F767" s="146">
        <f t="shared" ref="F767:F784" si="54">(F766+E767)</f>
        <v>0</v>
      </c>
      <c r="H767" s="137" t="s">
        <v>11</v>
      </c>
    </row>
    <row r="768" spans="1:8" ht="15" customHeight="1" x14ac:dyDescent="0.4">
      <c r="A768" s="137" t="str">
        <f t="shared" si="51"/>
        <v>DiciembreSeguros Reservas, S. A.</v>
      </c>
      <c r="B768" s="47">
        <f t="shared" si="52"/>
        <v>1</v>
      </c>
      <c r="C768" s="51" t="s">
        <v>93</v>
      </c>
      <c r="D768" s="49">
        <f>VLOOKUP(A768,'PNC Exon. &amp; no Exon.'!A:D,3,0)+VLOOKUP(A768,'PNC Exon. &amp; no Exon.'!A:D,4,0)</f>
        <v>0</v>
      </c>
      <c r="E768" s="146">
        <f t="shared" si="53"/>
        <v>0</v>
      </c>
      <c r="F768" s="146">
        <f t="shared" si="54"/>
        <v>0</v>
      </c>
      <c r="H768" s="137" t="s">
        <v>11</v>
      </c>
    </row>
    <row r="769" spans="1:8" ht="15" customHeight="1" x14ac:dyDescent="0.4">
      <c r="A769" s="137" t="str">
        <f t="shared" si="51"/>
        <v>DiciembreMapfre BHD Compañía de Seguros</v>
      </c>
      <c r="B769" s="47">
        <f t="shared" si="52"/>
        <v>1</v>
      </c>
      <c r="C769" s="51" t="s">
        <v>110</v>
      </c>
      <c r="D769" s="49">
        <f>VLOOKUP(A769,'PNC Exon. &amp; no Exon.'!A:D,3,0)+VLOOKUP(A769,'PNC Exon. &amp; no Exon.'!A:D,4,0)</f>
        <v>0</v>
      </c>
      <c r="E769" s="146">
        <f t="shared" si="53"/>
        <v>0</v>
      </c>
      <c r="F769" s="146">
        <f t="shared" si="54"/>
        <v>0</v>
      </c>
      <c r="H769" s="137" t="s">
        <v>11</v>
      </c>
    </row>
    <row r="770" spans="1:8" ht="15" customHeight="1" x14ac:dyDescent="0.4">
      <c r="A770" s="137" t="str">
        <f t="shared" si="51"/>
        <v>DiciembreLa Colonial, S. A., Compañia De Seguros</v>
      </c>
      <c r="B770" s="47">
        <f t="shared" si="52"/>
        <v>1</v>
      </c>
      <c r="C770" s="51" t="s">
        <v>111</v>
      </c>
      <c r="D770" s="49">
        <f>VLOOKUP(A770,'PNC Exon. &amp; no Exon.'!A:D,3,0)+VLOOKUP(A770,'PNC Exon. &amp; no Exon.'!A:D,4,0)</f>
        <v>0</v>
      </c>
      <c r="E770" s="146">
        <f t="shared" si="53"/>
        <v>0</v>
      </c>
      <c r="F770" s="146">
        <f t="shared" si="54"/>
        <v>0</v>
      </c>
      <c r="H770" s="137" t="s">
        <v>11</v>
      </c>
    </row>
    <row r="771" spans="1:8" ht="15" customHeight="1" x14ac:dyDescent="0.4">
      <c r="A771" s="137" t="str">
        <f t="shared" si="51"/>
        <v>DiciembreSeguros Sura, S.A.</v>
      </c>
      <c r="B771" s="47">
        <f t="shared" si="52"/>
        <v>1</v>
      </c>
      <c r="C771" s="51" t="s">
        <v>112</v>
      </c>
      <c r="D771" s="49">
        <f>VLOOKUP(A771,'PNC Exon. &amp; no Exon.'!A:D,3,0)+VLOOKUP(A771,'PNC Exon. &amp; no Exon.'!A:D,4,0)</f>
        <v>0</v>
      </c>
      <c r="E771" s="146">
        <f t="shared" si="53"/>
        <v>0</v>
      </c>
      <c r="F771" s="146">
        <f t="shared" si="54"/>
        <v>0</v>
      </c>
      <c r="H771" s="137" t="s">
        <v>11</v>
      </c>
    </row>
    <row r="772" spans="1:8" ht="15" customHeight="1" x14ac:dyDescent="0.4">
      <c r="A772" s="137" t="str">
        <f t="shared" si="51"/>
        <v>DiciembreWorldwide Seguros, S. A.</v>
      </c>
      <c r="B772" s="47">
        <f t="shared" si="52"/>
        <v>1</v>
      </c>
      <c r="C772" s="51" t="s">
        <v>113</v>
      </c>
      <c r="D772" s="49">
        <f>VLOOKUP(A772,'PNC Exon. &amp; no Exon.'!A:D,3,0)+VLOOKUP(A772,'PNC Exon. &amp; no Exon.'!A:D,4,0)</f>
        <v>0</v>
      </c>
      <c r="E772" s="146">
        <f t="shared" si="53"/>
        <v>0</v>
      </c>
      <c r="F772" s="146">
        <f t="shared" si="54"/>
        <v>0</v>
      </c>
      <c r="H772" s="137" t="s">
        <v>11</v>
      </c>
    </row>
    <row r="773" spans="1:8" ht="15" customHeight="1" x14ac:dyDescent="0.4">
      <c r="A773" s="137" t="str">
        <f t="shared" si="51"/>
        <v>DiciembreGeneral de Seguros, S. A.</v>
      </c>
      <c r="B773" s="47">
        <f t="shared" si="52"/>
        <v>1</v>
      </c>
      <c r="C773" s="51" t="s">
        <v>77</v>
      </c>
      <c r="D773" s="49">
        <f>VLOOKUP(A773,'PNC Exon. &amp; no Exon.'!A:D,3,0)+VLOOKUP(A773,'PNC Exon. &amp; no Exon.'!A:D,4,0)</f>
        <v>0</v>
      </c>
      <c r="E773" s="146">
        <f t="shared" si="53"/>
        <v>0</v>
      </c>
      <c r="F773" s="146">
        <f t="shared" si="54"/>
        <v>0</v>
      </c>
      <c r="H773" s="137" t="s">
        <v>11</v>
      </c>
    </row>
    <row r="774" spans="1:8" ht="15" customHeight="1" x14ac:dyDescent="0.4">
      <c r="A774" s="137" t="str">
        <f t="shared" si="51"/>
        <v>DiciembreSeguros Crecer, S. A.</v>
      </c>
      <c r="B774" s="47">
        <f t="shared" si="52"/>
        <v>1</v>
      </c>
      <c r="C774" s="51" t="s">
        <v>94</v>
      </c>
      <c r="D774" s="49">
        <f>VLOOKUP(A774,'PNC Exon. &amp; no Exon.'!A:D,3,0)+VLOOKUP(A774,'PNC Exon. &amp; no Exon.'!A:D,4,0)</f>
        <v>0</v>
      </c>
      <c r="E774" s="146">
        <f t="shared" si="53"/>
        <v>0</v>
      </c>
      <c r="F774" s="146">
        <f t="shared" si="54"/>
        <v>0</v>
      </c>
      <c r="H774" s="137" t="s">
        <v>11</v>
      </c>
    </row>
    <row r="775" spans="1:8" ht="15" customHeight="1" x14ac:dyDescent="0.4">
      <c r="A775" s="137" t="str">
        <f t="shared" si="51"/>
        <v>DiciembreSeguros Pepín, S. A.</v>
      </c>
      <c r="B775" s="47">
        <f t="shared" si="52"/>
        <v>1</v>
      </c>
      <c r="C775" s="51" t="s">
        <v>114</v>
      </c>
      <c r="D775" s="49">
        <f>VLOOKUP(A775,'PNC Exon. &amp; no Exon.'!A:D,3,0)+VLOOKUP(A775,'PNC Exon. &amp; no Exon.'!A:D,4,0)</f>
        <v>0</v>
      </c>
      <c r="E775" s="146">
        <f t="shared" si="53"/>
        <v>0</v>
      </c>
      <c r="F775" s="146">
        <f t="shared" si="54"/>
        <v>0</v>
      </c>
      <c r="H775" s="137" t="s">
        <v>11</v>
      </c>
    </row>
    <row r="776" spans="1:8" ht="15" customHeight="1" x14ac:dyDescent="0.4">
      <c r="A776" s="137" t="str">
        <f t="shared" si="51"/>
        <v>DiciembreLa Monumental de Seguros, S. A.</v>
      </c>
      <c r="B776" s="47">
        <f t="shared" si="52"/>
        <v>1</v>
      </c>
      <c r="C776" s="51" t="s">
        <v>85</v>
      </c>
      <c r="D776" s="49">
        <f>VLOOKUP(A776,'PNC Exon. &amp; no Exon.'!A:D,3,0)+VLOOKUP(A776,'PNC Exon. &amp; no Exon.'!A:D,4,0)</f>
        <v>0</v>
      </c>
      <c r="E776" s="146">
        <f t="shared" si="53"/>
        <v>0</v>
      </c>
      <c r="F776" s="146">
        <f t="shared" si="54"/>
        <v>0</v>
      </c>
      <c r="H776" s="137" t="s">
        <v>11</v>
      </c>
    </row>
    <row r="777" spans="1:8" ht="15" customHeight="1" x14ac:dyDescent="0.4">
      <c r="A777" s="137" t="str">
        <f t="shared" si="51"/>
        <v>DiciembreCompañía Dominicana de Seguros, C. por A.</v>
      </c>
      <c r="B777" s="47">
        <f t="shared" si="52"/>
        <v>1</v>
      </c>
      <c r="C777" s="51" t="s">
        <v>115</v>
      </c>
      <c r="D777" s="49">
        <f>VLOOKUP(A777,'PNC Exon. &amp; no Exon.'!A:D,3,0)+VLOOKUP(A777,'PNC Exon. &amp; no Exon.'!A:D,4,0)</f>
        <v>0</v>
      </c>
      <c r="E777" s="146">
        <f t="shared" si="53"/>
        <v>0</v>
      </c>
      <c r="F777" s="146">
        <f t="shared" si="54"/>
        <v>0</v>
      </c>
      <c r="H777" s="137" t="s">
        <v>11</v>
      </c>
    </row>
    <row r="778" spans="1:8" ht="15" customHeight="1" x14ac:dyDescent="0.4">
      <c r="A778" s="137" t="str">
        <f t="shared" si="51"/>
        <v>DiciembreAseguradora Agropecuaria Dominicana, S. A.</v>
      </c>
      <c r="B778" s="47">
        <f t="shared" si="52"/>
        <v>1</v>
      </c>
      <c r="C778" s="51" t="s">
        <v>117</v>
      </c>
      <c r="D778" s="49">
        <f>VLOOKUP(A778,'PNC Exon. &amp; no Exon.'!A:D,3,0)+VLOOKUP(A778,'PNC Exon. &amp; no Exon.'!A:D,4,0)</f>
        <v>0</v>
      </c>
      <c r="E778" s="146">
        <f t="shared" si="53"/>
        <v>0</v>
      </c>
      <c r="F778" s="146">
        <f t="shared" si="54"/>
        <v>0</v>
      </c>
      <c r="H778" s="137" t="s">
        <v>11</v>
      </c>
    </row>
    <row r="779" spans="1:8" ht="15" customHeight="1" x14ac:dyDescent="0.4">
      <c r="A779" s="137" t="str">
        <f t="shared" si="51"/>
        <v>DiciembrePatria, S. A., Compañía de Seguros</v>
      </c>
      <c r="B779" s="47">
        <f t="shared" si="52"/>
        <v>1</v>
      </c>
      <c r="C779" s="51" t="s">
        <v>116</v>
      </c>
      <c r="D779" s="49">
        <f>VLOOKUP(A779,'PNC Exon. &amp; no Exon.'!A:D,3,0)+VLOOKUP(A779,'PNC Exon. &amp; no Exon.'!A:D,4,0)</f>
        <v>0</v>
      </c>
      <c r="E779" s="146">
        <f t="shared" si="53"/>
        <v>0</v>
      </c>
      <c r="F779" s="146">
        <f t="shared" si="54"/>
        <v>0</v>
      </c>
      <c r="H779" s="137" t="s">
        <v>11</v>
      </c>
    </row>
    <row r="780" spans="1:8" ht="15" customHeight="1" x14ac:dyDescent="0.4">
      <c r="A780" s="137" t="str">
        <f t="shared" si="51"/>
        <v>DiciembreBanesco Seguros</v>
      </c>
      <c r="B780" s="47">
        <f t="shared" si="52"/>
        <v>1</v>
      </c>
      <c r="C780" s="51" t="s">
        <v>118</v>
      </c>
      <c r="D780" s="49">
        <f>VLOOKUP(A780,'PNC Exon. &amp; no Exon.'!A:D,3,0)+VLOOKUP(A780,'PNC Exon. &amp; no Exon.'!A:D,4,0)</f>
        <v>0</v>
      </c>
      <c r="E780" s="146">
        <f t="shared" si="53"/>
        <v>0</v>
      </c>
      <c r="F780" s="146">
        <f t="shared" si="54"/>
        <v>0</v>
      </c>
      <c r="H780" s="137" t="s">
        <v>11</v>
      </c>
    </row>
    <row r="781" spans="1:8" ht="15" customHeight="1" x14ac:dyDescent="0.4">
      <c r="A781" s="137" t="str">
        <f t="shared" si="51"/>
        <v>DiciembreAtlántica Seguros, S. A.</v>
      </c>
      <c r="B781" s="47">
        <f t="shared" si="52"/>
        <v>1</v>
      </c>
      <c r="C781" s="50" t="s">
        <v>119</v>
      </c>
      <c r="D781" s="49">
        <f>VLOOKUP(A781,'PNC Exon. &amp; no Exon.'!A:D,3,0)+VLOOKUP(A781,'PNC Exon. &amp; no Exon.'!A:D,4,0)</f>
        <v>0</v>
      </c>
      <c r="E781" s="146">
        <f t="shared" si="53"/>
        <v>0</v>
      </c>
      <c r="F781" s="146">
        <f t="shared" si="54"/>
        <v>0</v>
      </c>
      <c r="H781" s="137" t="s">
        <v>11</v>
      </c>
    </row>
    <row r="782" spans="1:8" ht="15" customHeight="1" x14ac:dyDescent="0.4">
      <c r="A782" s="137" t="str">
        <f t="shared" si="51"/>
        <v xml:space="preserve">DiciembreCooperativa Nacional De Seguros, Inc </v>
      </c>
      <c r="B782" s="47">
        <f t="shared" si="52"/>
        <v>1</v>
      </c>
      <c r="C782" s="51" t="s">
        <v>120</v>
      </c>
      <c r="D782" s="49">
        <f>VLOOKUP(A782,'PNC Exon. &amp; no Exon.'!A:D,3,0)+VLOOKUP(A782,'PNC Exon. &amp; no Exon.'!A:D,4,0)</f>
        <v>0</v>
      </c>
      <c r="E782" s="146">
        <f t="shared" si="53"/>
        <v>0</v>
      </c>
      <c r="F782" s="146">
        <f t="shared" si="54"/>
        <v>0</v>
      </c>
      <c r="H782" s="137" t="s">
        <v>11</v>
      </c>
    </row>
    <row r="783" spans="1:8" ht="15" customHeight="1" x14ac:dyDescent="0.4">
      <c r="A783" s="137" t="str">
        <f t="shared" si="51"/>
        <v>DiciembreBMI Compañía de Seguros, S. A.</v>
      </c>
      <c r="B783" s="47">
        <f t="shared" si="52"/>
        <v>1</v>
      </c>
      <c r="C783" s="51" t="s">
        <v>87</v>
      </c>
      <c r="D783" s="49">
        <f>VLOOKUP(A783,'PNC Exon. &amp; no Exon.'!A:D,3,0)+VLOOKUP(A783,'PNC Exon. &amp; no Exon.'!A:D,4,0)</f>
        <v>0</v>
      </c>
      <c r="E783" s="146">
        <f t="shared" si="53"/>
        <v>0</v>
      </c>
      <c r="F783" s="146">
        <f t="shared" si="54"/>
        <v>0</v>
      </c>
      <c r="H783" s="137" t="s">
        <v>11</v>
      </c>
    </row>
    <row r="784" spans="1:8" ht="15" customHeight="1" x14ac:dyDescent="0.4">
      <c r="A784" s="137" t="str">
        <f t="shared" si="51"/>
        <v>DiciembreCuna Mutual Insurance Society Dominicana</v>
      </c>
      <c r="B784" s="47">
        <f t="shared" si="52"/>
        <v>1</v>
      </c>
      <c r="C784" s="51" t="s">
        <v>122</v>
      </c>
      <c r="D784" s="49">
        <f>VLOOKUP(A784,'PNC Exon. &amp; no Exon.'!A:D,3,0)+VLOOKUP(A784,'PNC Exon. &amp; no Exon.'!A:D,4,0)</f>
        <v>0</v>
      </c>
      <c r="E784" s="146">
        <f t="shared" si="53"/>
        <v>0</v>
      </c>
      <c r="F784" s="146">
        <f t="shared" si="54"/>
        <v>0</v>
      </c>
      <c r="H784" s="137" t="s">
        <v>11</v>
      </c>
    </row>
    <row r="785" spans="1:8" ht="15" customHeight="1" x14ac:dyDescent="0.4">
      <c r="A785" s="137" t="str">
        <f t="shared" si="51"/>
        <v>DiciembreBupa Dominicana, S. A.</v>
      </c>
      <c r="B785" s="47">
        <f t="shared" si="52"/>
        <v>1</v>
      </c>
      <c r="C785" s="50" t="s">
        <v>123</v>
      </c>
      <c r="D785" s="49">
        <f>VLOOKUP(A785,'PNC Exon. &amp; no Exon.'!A:D,3,0)+VLOOKUP(A785,'PNC Exon. &amp; no Exon.'!A:D,4,0)</f>
        <v>0</v>
      </c>
      <c r="E785" s="146">
        <f t="shared" si="53"/>
        <v>0</v>
      </c>
      <c r="F785" s="146">
        <f>(F784+E785)</f>
        <v>0</v>
      </c>
      <c r="H785" s="137" t="s">
        <v>11</v>
      </c>
    </row>
    <row r="786" spans="1:8" ht="15" customHeight="1" x14ac:dyDescent="0.4">
      <c r="A786" s="137" t="str">
        <f t="shared" si="51"/>
        <v>DiciembreAtrio Seguros S. A.</v>
      </c>
      <c r="B786" s="47">
        <f t="shared" si="52"/>
        <v>1</v>
      </c>
      <c r="C786" s="51" t="s">
        <v>121</v>
      </c>
      <c r="D786" s="49">
        <f>VLOOKUP(A786,'PNC Exon. &amp; no Exon.'!A:D,3,0)+VLOOKUP(A786,'PNC Exon. &amp; no Exon.'!A:D,4,0)</f>
        <v>0</v>
      </c>
      <c r="E786" s="146">
        <f t="shared" si="53"/>
        <v>0</v>
      </c>
      <c r="F786" s="146">
        <f>(F785+E786)</f>
        <v>0</v>
      </c>
      <c r="H786" s="137" t="s">
        <v>11</v>
      </c>
    </row>
    <row r="787" spans="1:8" ht="15" customHeight="1" x14ac:dyDescent="0.4">
      <c r="A787" s="137" t="str">
        <f t="shared" si="51"/>
        <v>DiciembreAngloamericana de Seguros, S. A.</v>
      </c>
      <c r="B787" s="47">
        <f t="shared" si="52"/>
        <v>1</v>
      </c>
      <c r="C787" s="51" t="s">
        <v>78</v>
      </c>
      <c r="D787" s="49">
        <f>VLOOKUP(A787,'PNC Exon. &amp; no Exon.'!A:D,3,0)+VLOOKUP(A787,'PNC Exon. &amp; no Exon.'!A:D,4,0)</f>
        <v>0</v>
      </c>
      <c r="E787" s="146">
        <f t="shared" si="53"/>
        <v>0</v>
      </c>
      <c r="F787" s="146">
        <f>(F786+E787)</f>
        <v>0</v>
      </c>
      <c r="H787" s="137" t="s">
        <v>11</v>
      </c>
    </row>
    <row r="788" spans="1:8" ht="15" customHeight="1" x14ac:dyDescent="0.4">
      <c r="A788" s="137" t="str">
        <f t="shared" si="51"/>
        <v>DiciembreSeguros La Internacional, S. A.</v>
      </c>
      <c r="B788" s="47">
        <f t="shared" si="52"/>
        <v>1</v>
      </c>
      <c r="C788" s="51" t="s">
        <v>80</v>
      </c>
      <c r="D788" s="49">
        <f>VLOOKUP(A788,'PNC Exon. &amp; no Exon.'!A:D,3,0)+VLOOKUP(A788,'PNC Exon. &amp; no Exon.'!A:D,4,0)</f>
        <v>0</v>
      </c>
      <c r="E788" s="146">
        <f t="shared" si="53"/>
        <v>0</v>
      </c>
      <c r="F788" s="146">
        <f t="shared" ref="F788:F795" si="55">(F787+E788)</f>
        <v>0</v>
      </c>
      <c r="H788" s="137" t="s">
        <v>11</v>
      </c>
    </row>
    <row r="789" spans="1:8" ht="15" customHeight="1" x14ac:dyDescent="0.4">
      <c r="A789" s="137" t="str">
        <f t="shared" si="51"/>
        <v>DiciembreSeguros APS, S.R.L.</v>
      </c>
      <c r="B789" s="47">
        <f t="shared" si="52"/>
        <v>1</v>
      </c>
      <c r="C789" s="51" t="s">
        <v>124</v>
      </c>
      <c r="D789" s="49">
        <f>VLOOKUP(A789,'PNC Exon. &amp; no Exon.'!A:D,3,0)+VLOOKUP(A789,'PNC Exon. &amp; no Exon.'!A:D,4,0)</f>
        <v>0</v>
      </c>
      <c r="E789" s="146">
        <f t="shared" si="53"/>
        <v>0</v>
      </c>
      <c r="F789" s="146">
        <f t="shared" si="55"/>
        <v>0</v>
      </c>
      <c r="H789" s="137" t="s">
        <v>11</v>
      </c>
    </row>
    <row r="790" spans="1:8" ht="15" customHeight="1" x14ac:dyDescent="0.4">
      <c r="A790" s="137" t="str">
        <f t="shared" si="51"/>
        <v>DiciembreSeguros Ademi, S.A.</v>
      </c>
      <c r="B790" s="47">
        <f t="shared" si="52"/>
        <v>1</v>
      </c>
      <c r="C790" s="51" t="s">
        <v>126</v>
      </c>
      <c r="D790" s="49">
        <f>VLOOKUP(A790,'PNC Exon. &amp; no Exon.'!A:D,3,0)+VLOOKUP(A790,'PNC Exon. &amp; no Exon.'!A:D,4,0)</f>
        <v>0</v>
      </c>
      <c r="E790" s="146">
        <f t="shared" si="53"/>
        <v>0</v>
      </c>
      <c r="F790" s="146">
        <f t="shared" si="55"/>
        <v>0</v>
      </c>
      <c r="H790" s="137" t="s">
        <v>11</v>
      </c>
    </row>
    <row r="791" spans="1:8" ht="15" customHeight="1" x14ac:dyDescent="0.4">
      <c r="A791" s="137" t="str">
        <f t="shared" si="51"/>
        <v>DiciembreConfederación del Canadá Dominicana, S. A.</v>
      </c>
      <c r="B791" s="47">
        <f t="shared" si="52"/>
        <v>1</v>
      </c>
      <c r="C791" s="51" t="s">
        <v>127</v>
      </c>
      <c r="D791" s="49">
        <f>VLOOKUP(A791,'PNC Exon. &amp; no Exon.'!A:D,3,0)+VLOOKUP(A791,'PNC Exon. &amp; no Exon.'!A:D,4,0)</f>
        <v>0</v>
      </c>
      <c r="E791" s="146">
        <f t="shared" si="53"/>
        <v>0</v>
      </c>
      <c r="F791" s="146">
        <f t="shared" si="55"/>
        <v>0</v>
      </c>
      <c r="H791" s="137" t="s">
        <v>11</v>
      </c>
    </row>
    <row r="792" spans="1:8" ht="15" customHeight="1" x14ac:dyDescent="0.4">
      <c r="A792" s="137" t="str">
        <f t="shared" si="51"/>
        <v>DiciembreMultiseguros Su, S.A.</v>
      </c>
      <c r="B792" s="47">
        <f t="shared" si="52"/>
        <v>1</v>
      </c>
      <c r="C792" s="51" t="s">
        <v>125</v>
      </c>
      <c r="D792" s="49">
        <f>VLOOKUP(A792,'PNC Exon. &amp; no Exon.'!A:D,3,0)+VLOOKUP(A792,'PNC Exon. &amp; no Exon.'!A:D,4,0)</f>
        <v>0</v>
      </c>
      <c r="E792" s="146">
        <f t="shared" si="53"/>
        <v>0</v>
      </c>
      <c r="F792" s="146">
        <f t="shared" si="55"/>
        <v>0</v>
      </c>
      <c r="H792" s="137" t="s">
        <v>11</v>
      </c>
    </row>
    <row r="793" spans="1:8" ht="15" customHeight="1" x14ac:dyDescent="0.4">
      <c r="A793" s="137" t="str">
        <f t="shared" si="51"/>
        <v>DiciembreFuturo Seguros</v>
      </c>
      <c r="B793" s="47">
        <f t="shared" si="52"/>
        <v>1</v>
      </c>
      <c r="C793" s="51" t="s">
        <v>109</v>
      </c>
      <c r="D793" s="49">
        <f>VLOOKUP(A793,'PNC Exon. &amp; no Exon.'!A:D,3,0)+VLOOKUP(A793,'PNC Exon. &amp; no Exon.'!A:D,4,0)</f>
        <v>0</v>
      </c>
      <c r="E793" s="146">
        <f t="shared" si="53"/>
        <v>0</v>
      </c>
      <c r="F793" s="146">
        <f t="shared" si="55"/>
        <v>0</v>
      </c>
      <c r="H793" s="137" t="s">
        <v>11</v>
      </c>
    </row>
    <row r="794" spans="1:8" ht="15" customHeight="1" x14ac:dyDescent="0.4">
      <c r="A794" s="137" t="str">
        <f t="shared" si="51"/>
        <v>DiciembreAutoseguro, S. A.</v>
      </c>
      <c r="B794" s="47">
        <f t="shared" si="52"/>
        <v>1</v>
      </c>
      <c r="C794" s="51" t="s">
        <v>79</v>
      </c>
      <c r="D794" s="49">
        <f>VLOOKUP(A794,'PNC Exon. &amp; no Exon.'!A:D,3,0)+VLOOKUP(A794,'PNC Exon. &amp; no Exon.'!A:D,4,0)</f>
        <v>0</v>
      </c>
      <c r="E794" s="146">
        <f t="shared" si="53"/>
        <v>0</v>
      </c>
      <c r="F794" s="146">
        <f t="shared" si="55"/>
        <v>0</v>
      </c>
      <c r="H794" s="137" t="s">
        <v>11</v>
      </c>
    </row>
    <row r="795" spans="1:8" ht="15" customHeight="1" x14ac:dyDescent="0.4">
      <c r="A795" s="137" t="str">
        <f t="shared" si="51"/>
        <v>DiciembreSeguros Yunen, S.A.</v>
      </c>
      <c r="B795" s="47">
        <f t="shared" si="52"/>
        <v>1</v>
      </c>
      <c r="C795" s="51" t="s">
        <v>128</v>
      </c>
      <c r="D795" s="49">
        <f>VLOOKUP(A795,'PNC Exon. &amp; no Exon.'!A:D,3,0)+VLOOKUP(A795,'PNC Exon. &amp; no Exon.'!A:D,4,0)</f>
        <v>0</v>
      </c>
      <c r="E795" s="146">
        <f t="shared" si="53"/>
        <v>0</v>
      </c>
      <c r="F795" s="146">
        <f t="shared" si="55"/>
        <v>0</v>
      </c>
      <c r="H795" s="137" t="s">
        <v>11</v>
      </c>
    </row>
    <row r="796" spans="1:8" ht="15" customHeight="1" x14ac:dyDescent="0.4">
      <c r="A796" s="137" t="str">
        <f t="shared" si="51"/>
        <v>DiciembreMidas Seguros, S.A.</v>
      </c>
      <c r="B796" s="47">
        <f t="shared" si="52"/>
        <v>1</v>
      </c>
      <c r="C796" s="51" t="s">
        <v>130</v>
      </c>
      <c r="D796" s="49">
        <f>VLOOKUP(A796,'PNC Exon. &amp; no Exon.'!A:D,3,0)+VLOOKUP(A796,'PNC Exon. &amp; no Exon.'!A:D,4,0)</f>
        <v>0</v>
      </c>
      <c r="E796" s="146">
        <f t="shared" si="53"/>
        <v>0</v>
      </c>
      <c r="F796" s="146">
        <f t="shared" ref="F796:F798" si="56">(F795+E796)</f>
        <v>0</v>
      </c>
      <c r="H796" s="137" t="s">
        <v>11</v>
      </c>
    </row>
    <row r="797" spans="1:8" ht="15" customHeight="1" x14ac:dyDescent="0.4">
      <c r="A797" s="137" t="str">
        <f t="shared" si="51"/>
        <v>DiciembreHylseg Seguros S.A</v>
      </c>
      <c r="B797" s="47">
        <f t="shared" si="52"/>
        <v>1</v>
      </c>
      <c r="C797" s="51" t="s">
        <v>129</v>
      </c>
      <c r="D797" s="49">
        <f>VLOOKUP(A797,'PNC Exon. &amp; no Exon.'!A:D,3,0)+VLOOKUP(A797,'PNC Exon. &amp; no Exon.'!A:D,4,0)</f>
        <v>0</v>
      </c>
      <c r="E797" s="146">
        <f t="shared" si="53"/>
        <v>0</v>
      </c>
      <c r="F797" s="146">
        <f t="shared" si="56"/>
        <v>0</v>
      </c>
      <c r="H797" s="137" t="s">
        <v>11</v>
      </c>
    </row>
    <row r="798" spans="1:8" ht="15" customHeight="1" x14ac:dyDescent="0.4">
      <c r="A798" s="137" t="str">
        <f t="shared" si="51"/>
        <v>DiciembreUnit, S.A.</v>
      </c>
      <c r="B798" s="47">
        <f t="shared" si="52"/>
        <v>1</v>
      </c>
      <c r="C798" s="51" t="s">
        <v>131</v>
      </c>
      <c r="D798" s="49">
        <f>VLOOKUP(A798,'PNC Exon. &amp; no Exon.'!A:D,3,0)+VLOOKUP(A798,'PNC Exon. &amp; no Exon.'!A:D,4,0)</f>
        <v>0</v>
      </c>
      <c r="E798" s="146">
        <f t="shared" si="53"/>
        <v>0</v>
      </c>
      <c r="F798" s="146">
        <f t="shared" si="56"/>
        <v>0</v>
      </c>
      <c r="H798" s="137" t="s">
        <v>11</v>
      </c>
    </row>
    <row r="799" spans="1:8" x14ac:dyDescent="0.4">
      <c r="A799" s="137" t="str">
        <f t="shared" si="51"/>
        <v xml:space="preserve">Total General </v>
      </c>
      <c r="B799" s="52"/>
      <c r="C799" s="53" t="s">
        <v>21</v>
      </c>
      <c r="D799" s="54">
        <f>SUM(D766:D798)</f>
        <v>0</v>
      </c>
      <c r="E799" s="150">
        <f>SUM(E766:E798,0)</f>
        <v>0</v>
      </c>
      <c r="F799" s="151"/>
    </row>
    <row r="800" spans="1:8" x14ac:dyDescent="0.4">
      <c r="B800" s="70" t="s">
        <v>172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110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111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112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113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114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115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118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116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117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119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120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122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121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123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124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125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126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127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109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128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130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131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129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132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110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111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112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113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114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115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116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117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119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118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121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120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123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122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125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124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109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126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127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128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129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131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130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132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110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111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112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113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114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115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116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120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118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119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117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123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121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122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125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124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109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126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127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128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129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131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130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132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110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111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112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113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114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115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116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118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119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120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117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122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121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124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123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126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125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109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127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129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128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130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131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132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110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112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111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113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114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117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115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116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118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119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122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120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123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121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124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126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125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127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109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128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130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129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131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132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111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110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112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113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117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114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115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116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119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118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120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122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121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123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124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125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126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109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127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128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130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129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131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132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110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111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112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113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117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114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115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116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118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119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121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120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122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123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124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125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126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127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109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128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129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130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131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132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110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111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112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113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114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117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115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116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118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119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120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121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122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123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124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125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126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109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127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128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130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129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131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132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110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111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112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113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114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115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118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116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119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121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120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122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117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123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124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125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126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127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109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128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130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129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131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132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111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110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112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113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114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115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116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119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118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120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121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122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124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123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117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125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109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126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127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128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129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131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130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132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110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111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112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113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114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115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118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116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119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120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121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123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122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124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125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126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117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109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127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128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129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131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130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132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110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111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112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113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114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115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116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118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119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121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122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120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117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123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125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124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126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109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127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128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131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129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130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132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C262" sqref="C262:D262"/>
    </sheetView>
  </sheetViews>
  <sheetFormatPr defaultColWidth="11.41015625" defaultRowHeight="12.7" x14ac:dyDescent="0.4"/>
  <cols>
    <col min="1" max="1" width="6" style="132" customWidth="1"/>
    <col min="2" max="2" width="48.29296875" style="30" bestFit="1" customWidth="1"/>
    <col min="3" max="6" width="15.703125" style="30" customWidth="1"/>
    <col min="7" max="7" width="15.703125" style="30" hidden="1" customWidth="1"/>
    <col min="8" max="9" width="15.703125" style="30" customWidth="1"/>
    <col min="10" max="10" width="15.703125" style="30" hidden="1" customWidth="1"/>
    <col min="11" max="12" width="15.703125" style="30" customWidth="1"/>
    <col min="13" max="13" width="15.703125" style="30" hidden="1" customWidth="1"/>
    <col min="14" max="15" width="15.703125" style="30" customWidth="1"/>
    <col min="16" max="16" width="15.703125" style="30" hidden="1" customWidth="1"/>
    <col min="17" max="18" width="15.703125" style="30" customWidth="1"/>
    <col min="19" max="19" width="15.703125" style="30" hidden="1" customWidth="1"/>
    <col min="20" max="21" width="15.703125" style="30" customWidth="1"/>
    <col min="22" max="22" width="15.703125" style="30" hidden="1" customWidth="1"/>
    <col min="23" max="24" width="15.703125" style="30" customWidth="1"/>
    <col min="25" max="25" width="15.703125" style="30" hidden="1" customWidth="1"/>
    <col min="26" max="27" width="15.703125" style="30" customWidth="1"/>
    <col min="28" max="28" width="15.703125" style="30" hidden="1" customWidth="1"/>
    <col min="29" max="30" width="15.703125" style="30" customWidth="1"/>
    <col min="31" max="31" width="15.703125" style="30" hidden="1" customWidth="1"/>
    <col min="32" max="33" width="15.703125" style="30" customWidth="1"/>
    <col min="34" max="34" width="15.703125" style="30" hidden="1" customWidth="1"/>
    <col min="35" max="36" width="15.703125" style="30" customWidth="1"/>
    <col min="37" max="37" width="15.703125" style="30" hidden="1" customWidth="1"/>
    <col min="38" max="38" width="13.5859375" style="30" hidden="1" customWidth="1"/>
    <col min="39" max="39" width="10.87890625" style="132" bestFit="1" customWidth="1"/>
    <col min="40" max="40" width="14.87890625" style="30" bestFit="1" customWidth="1"/>
    <col min="41" max="41" width="19.87890625" style="30" bestFit="1" customWidth="1"/>
    <col min="42" max="42" width="21.41015625" style="30" bestFit="1" customWidth="1"/>
    <col min="43" max="43" width="21.5859375" style="30" bestFit="1" customWidth="1"/>
    <col min="44" max="44" width="19.87890625" style="30" bestFit="1" customWidth="1"/>
    <col min="45" max="45" width="24.41015625" style="30" bestFit="1" customWidth="1"/>
    <col min="46" max="46" width="19.41015625" style="30" bestFit="1" customWidth="1"/>
    <col min="47" max="47" width="18.1171875" style="30" bestFit="1" customWidth="1"/>
    <col min="48" max="48" width="18.29296875" style="30" bestFit="1" customWidth="1"/>
    <col min="49" max="49" width="15.87890625" style="30" bestFit="1" customWidth="1"/>
    <col min="50" max="50" width="17.703125" style="30" bestFit="1" customWidth="1"/>
    <col min="51" max="16384" width="11.41015625" style="30"/>
  </cols>
  <sheetData>
    <row r="1" spans="2:38" ht="20" x14ac:dyDescent="0.6">
      <c r="B1" s="182" t="s">
        <v>42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2:38" x14ac:dyDescent="0.4">
      <c r="B2" s="183" t="s">
        <v>56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</row>
    <row r="3" spans="2:38" ht="20" x14ac:dyDescent="0.6">
      <c r="B3" s="182" t="str">
        <f>"Enero"&amp;'P.N.C. x Comp. x Ramos'!A1&amp;", 2022"</f>
        <v>Enero - Mayo, 2022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</row>
    <row r="4" spans="2:38" x14ac:dyDescent="0.4">
      <c r="B4" s="183" t="s">
        <v>91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</row>
    <row r="5" spans="2:38" x14ac:dyDescent="0.4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" thickBot="1" x14ac:dyDescent="0.45"/>
    <row r="7" spans="2:38" ht="13.35" thickTop="1" thickBot="1" x14ac:dyDescent="0.45">
      <c r="B7" s="173" t="s">
        <v>33</v>
      </c>
      <c r="C7" s="179" t="s">
        <v>0</v>
      </c>
      <c r="D7" s="179"/>
      <c r="E7" s="179" t="s">
        <v>12</v>
      </c>
      <c r="F7" s="179"/>
      <c r="G7" s="90"/>
      <c r="H7" s="179" t="s">
        <v>13</v>
      </c>
      <c r="I7" s="179"/>
      <c r="J7" s="90"/>
      <c r="K7" s="179" t="s">
        <v>14</v>
      </c>
      <c r="L7" s="179"/>
      <c r="M7" s="90"/>
      <c r="N7" s="179" t="s">
        <v>15</v>
      </c>
      <c r="O7" s="179"/>
      <c r="P7" s="90"/>
      <c r="Q7" s="179" t="s">
        <v>27</v>
      </c>
      <c r="R7" s="179"/>
      <c r="S7" s="90"/>
      <c r="T7" s="179" t="s">
        <v>35</v>
      </c>
      <c r="U7" s="179"/>
      <c r="V7" s="90"/>
      <c r="W7" s="179" t="s">
        <v>16</v>
      </c>
      <c r="X7" s="179"/>
      <c r="Y7" s="90"/>
      <c r="Z7" s="179" t="s">
        <v>67</v>
      </c>
      <c r="AA7" s="179"/>
      <c r="AB7" s="90"/>
      <c r="AC7" s="179" t="s">
        <v>34</v>
      </c>
      <c r="AD7" s="179"/>
      <c r="AE7" s="90"/>
      <c r="AF7" s="179" t="s">
        <v>17</v>
      </c>
      <c r="AG7" s="179"/>
      <c r="AH7" s="90"/>
      <c r="AI7" s="179" t="s">
        <v>18</v>
      </c>
      <c r="AJ7" s="179"/>
      <c r="AK7" s="65"/>
      <c r="AL7" s="30" t="s">
        <v>108</v>
      </c>
    </row>
    <row r="8" spans="2:38" ht="23.25" customHeight="1" thickTop="1" thickBot="1" x14ac:dyDescent="0.45">
      <c r="B8" s="186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108</v>
      </c>
    </row>
    <row r="9" spans="2:38" ht="13.35" thickTop="1" thickBot="1" x14ac:dyDescent="0.45">
      <c r="B9" s="87" t="s">
        <v>84</v>
      </c>
      <c r="C9" s="67">
        <f t="shared" ref="C9:D28" si="0">SUMIF($E$8:$AJ$8,C$8,$E9:$AJ9)</f>
        <v>5905911477.9899998</v>
      </c>
      <c r="D9" s="67">
        <f t="shared" si="0"/>
        <v>3012034343.3700004</v>
      </c>
      <c r="E9" s="87">
        <f t="shared" ref="E9:F28" si="1">SUMIF($B$63:$B$1436,$B9,E$63:E$1436)</f>
        <v>28724376.050000001</v>
      </c>
      <c r="F9" s="87">
        <f t="shared" si="1"/>
        <v>28513.190000000002</v>
      </c>
      <c r="G9" s="87">
        <f t="shared" ref="G9:G41" si="2">SUM(E9:F9)</f>
        <v>28752889.240000002</v>
      </c>
      <c r="H9" s="87">
        <f t="shared" ref="H9:I28" si="3">SUMIF($B$63:$B$1436,$B9,H$63:H$1436)</f>
        <v>459510767.89999998</v>
      </c>
      <c r="I9" s="87">
        <f t="shared" si="3"/>
        <v>851280033.28999996</v>
      </c>
      <c r="J9" s="87">
        <f t="shared" ref="J9:J41" si="4">SUM(H9:I9)</f>
        <v>1310790801.1900001</v>
      </c>
      <c r="K9" s="87">
        <f t="shared" ref="K9:L28" si="5">SUMIF($B$63:$B$1436,$B9,K$63:K$1436)</f>
        <v>1099.1500000000001</v>
      </c>
      <c r="L9" s="87">
        <f t="shared" si="5"/>
        <v>1833402664.8399999</v>
      </c>
      <c r="M9" s="87">
        <f t="shared" ref="M9:M41" si="6">SUM(K9:L9)</f>
        <v>1833403763.99</v>
      </c>
      <c r="N9" s="87">
        <f t="shared" ref="N9:O28" si="7">SUMIF($B$63:$B$1436,$B9,N$63:N$1436)</f>
        <v>137380204.40000001</v>
      </c>
      <c r="O9" s="87">
        <f t="shared" si="7"/>
        <v>300</v>
      </c>
      <c r="P9" s="87">
        <f t="shared" ref="P9:P41" si="8">SUM(N9:O9)</f>
        <v>137380504.40000001</v>
      </c>
      <c r="Q9" s="87">
        <f t="shared" ref="Q9:R28" si="9">SUMIF($B$63:$B$1436,$B9,Q$63:Q$1436)</f>
        <v>3520640633.4900002</v>
      </c>
      <c r="R9" s="87">
        <f t="shared" si="9"/>
        <v>298377693.41999996</v>
      </c>
      <c r="S9" s="87">
        <f t="shared" ref="S9:S41" si="10">SUM(Q9:R9)</f>
        <v>3819018326.9100003</v>
      </c>
      <c r="T9" s="87">
        <f t="shared" ref="T9:U28" si="11">SUMIF($B$63:$B$1436,$B9,T$63:T$1436)</f>
        <v>20171266.390000001</v>
      </c>
      <c r="U9" s="87">
        <f t="shared" si="11"/>
        <v>0</v>
      </c>
      <c r="V9" s="87">
        <f t="shared" ref="V9:V41" si="12">SUM(T9:U9)</f>
        <v>20171266.390000001</v>
      </c>
      <c r="W9" s="87">
        <f t="shared" ref="W9:X28" si="13">SUMIF($B$63:$B$1436,$B9,W$63:W$1436)</f>
        <v>175378917.74000001</v>
      </c>
      <c r="X9" s="87">
        <f t="shared" si="13"/>
        <v>640523.80000000005</v>
      </c>
      <c r="Y9" s="87">
        <f t="shared" ref="Y9:Y41" si="14">SUM(W9:X9)</f>
        <v>176019441.54000002</v>
      </c>
      <c r="Z9" s="87">
        <f t="shared" ref="Z9:AA28" si="15">SUMIF($B$63:$B$1436,$B9,Z$63:Z$1436)</f>
        <v>1041273111.0699999</v>
      </c>
      <c r="AA9" s="87">
        <f t="shared" si="15"/>
        <v>3229126.26</v>
      </c>
      <c r="AB9" s="87">
        <f t="shared" ref="AB9:AB41" si="16">SUM(Z9:AA9)</f>
        <v>1044502237.3299999</v>
      </c>
      <c r="AC9" s="87">
        <f t="shared" ref="AC9:AD28" si="17">SUMIF($B$63:$B$1436,$B9,AC$63:AC$1436)</f>
        <v>0</v>
      </c>
      <c r="AD9" s="87">
        <f t="shared" si="17"/>
        <v>0</v>
      </c>
      <c r="AE9" s="92">
        <f t="shared" ref="AE9:AE41" si="18">SUM(AC9:AD9)</f>
        <v>0</v>
      </c>
      <c r="AF9" s="87">
        <f t="shared" ref="AF9:AG28" si="19">SUMIF($B$63:$B$1436,$B9,AF$63:AF$1436)</f>
        <v>78255418</v>
      </c>
      <c r="AG9" s="87">
        <f t="shared" si="19"/>
        <v>984520.46</v>
      </c>
      <c r="AH9" s="87">
        <f t="shared" ref="AH9:AH41" si="20">SUM(AF9:AG9)</f>
        <v>79239938.459999993</v>
      </c>
      <c r="AI9" s="87">
        <f t="shared" ref="AI9:AJ28" si="21">SUMIF($B$63:$B$1436,$B9,AI$63:AI$1436)</f>
        <v>444575683.79999995</v>
      </c>
      <c r="AJ9" s="87">
        <f t="shared" si="21"/>
        <v>24090968.109999999</v>
      </c>
      <c r="AK9" s="91">
        <f t="shared" ref="AK9:AK42" si="22">SUM(AI9:AJ9)</f>
        <v>468666651.90999997</v>
      </c>
      <c r="AL9" s="41">
        <f t="shared" ref="AL9:AL41" si="23">SUM(C9:D9)</f>
        <v>8917945821.3600006</v>
      </c>
    </row>
    <row r="10" spans="2:38" ht="13.35" thickTop="1" thickBot="1" x14ac:dyDescent="0.45">
      <c r="B10" s="51" t="s">
        <v>92</v>
      </c>
      <c r="C10" s="67">
        <f t="shared" si="0"/>
        <v>725713393.85000002</v>
      </c>
      <c r="D10" s="67">
        <f t="shared" si="0"/>
        <v>5570563312.9599991</v>
      </c>
      <c r="E10" s="87">
        <f t="shared" si="1"/>
        <v>20040865.32</v>
      </c>
      <c r="F10" s="87">
        <f t="shared" si="1"/>
        <v>9.0000000000000011E-2</v>
      </c>
      <c r="G10" s="87">
        <f t="shared" si="2"/>
        <v>20040865.41</v>
      </c>
      <c r="H10" s="87">
        <f t="shared" si="3"/>
        <v>117560498.81</v>
      </c>
      <c r="I10" s="87">
        <f t="shared" si="3"/>
        <v>6932624.0599999996</v>
      </c>
      <c r="J10" s="87">
        <f t="shared" si="4"/>
        <v>124493122.87</v>
      </c>
      <c r="K10" s="87">
        <f t="shared" si="5"/>
        <v>0</v>
      </c>
      <c r="L10" s="87">
        <f t="shared" si="5"/>
        <v>5543002960.1000004</v>
      </c>
      <c r="M10" s="87">
        <f t="shared" si="6"/>
        <v>5543002960.1000004</v>
      </c>
      <c r="N10" s="87">
        <f t="shared" si="7"/>
        <v>3689445.3600000003</v>
      </c>
      <c r="O10" s="87">
        <f t="shared" si="7"/>
        <v>1.9400000000000002</v>
      </c>
      <c r="P10" s="87">
        <f t="shared" si="8"/>
        <v>3689447.3000000003</v>
      </c>
      <c r="Q10" s="87">
        <f t="shared" si="9"/>
        <v>172023957.58000001</v>
      </c>
      <c r="R10" s="87">
        <f t="shared" si="9"/>
        <v>4882219.55</v>
      </c>
      <c r="S10" s="87">
        <f t="shared" si="10"/>
        <v>176906177.13000003</v>
      </c>
      <c r="T10" s="87">
        <f t="shared" si="11"/>
        <v>1161088.1199999999</v>
      </c>
      <c r="U10" s="87">
        <f t="shared" si="11"/>
        <v>0</v>
      </c>
      <c r="V10" s="87">
        <f t="shared" si="12"/>
        <v>1161088.1199999999</v>
      </c>
      <c r="W10" s="87">
        <f t="shared" si="13"/>
        <v>7858925.71</v>
      </c>
      <c r="X10" s="87">
        <f t="shared" si="13"/>
        <v>135985.31</v>
      </c>
      <c r="Y10" s="87">
        <f t="shared" si="14"/>
        <v>7994911.0199999996</v>
      </c>
      <c r="Z10" s="87">
        <f t="shared" si="15"/>
        <v>354215584.58999997</v>
      </c>
      <c r="AA10" s="87">
        <f t="shared" si="15"/>
        <v>643660.72999999986</v>
      </c>
      <c r="AB10" s="87">
        <f t="shared" si="16"/>
        <v>354859245.31999999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12289233.83</v>
      </c>
      <c r="AG10" s="87">
        <f t="shared" si="19"/>
        <v>112799.69</v>
      </c>
      <c r="AH10" s="87">
        <f t="shared" si="20"/>
        <v>12402033.52</v>
      </c>
      <c r="AI10" s="87">
        <f t="shared" si="21"/>
        <v>36873794.530000001</v>
      </c>
      <c r="AJ10" s="87">
        <f t="shared" si="21"/>
        <v>14853061.49</v>
      </c>
      <c r="AK10" s="91">
        <f t="shared" si="22"/>
        <v>51726856.020000003</v>
      </c>
      <c r="AL10" s="41">
        <f t="shared" si="23"/>
        <v>6296276706.8099995</v>
      </c>
    </row>
    <row r="11" spans="2:38" ht="13.35" thickTop="1" thickBot="1" x14ac:dyDescent="0.45">
      <c r="B11" s="51" t="s">
        <v>93</v>
      </c>
      <c r="C11" s="67">
        <f t="shared" si="0"/>
        <v>5018602039.0699997</v>
      </c>
      <c r="D11" s="67">
        <f t="shared" si="0"/>
        <v>577219682.59000003</v>
      </c>
      <c r="E11" s="87">
        <f t="shared" si="1"/>
        <v>31171995.439999998</v>
      </c>
      <c r="F11" s="87">
        <f t="shared" si="1"/>
        <v>0</v>
      </c>
      <c r="G11" s="87">
        <f t="shared" si="2"/>
        <v>31171995.439999998</v>
      </c>
      <c r="H11" s="87">
        <f t="shared" si="3"/>
        <v>700812895.19000006</v>
      </c>
      <c r="I11" s="87">
        <f t="shared" si="3"/>
        <v>383403391.48000002</v>
      </c>
      <c r="J11" s="87">
        <f t="shared" si="4"/>
        <v>1084216286.6700001</v>
      </c>
      <c r="K11" s="87">
        <f t="shared" si="5"/>
        <v>0</v>
      </c>
      <c r="L11" s="87">
        <f t="shared" si="5"/>
        <v>126064479.69999999</v>
      </c>
      <c r="M11" s="87">
        <f t="shared" si="6"/>
        <v>126064479.69999999</v>
      </c>
      <c r="N11" s="87">
        <f t="shared" si="7"/>
        <v>13898285.35</v>
      </c>
      <c r="O11" s="87">
        <f t="shared" si="7"/>
        <v>2980164.25</v>
      </c>
      <c r="P11" s="87">
        <f t="shared" si="8"/>
        <v>16878449.600000001</v>
      </c>
      <c r="Q11" s="87">
        <f t="shared" si="9"/>
        <v>2113044869.3600001</v>
      </c>
      <c r="R11" s="87">
        <f t="shared" si="9"/>
        <v>53563388.379999995</v>
      </c>
      <c r="S11" s="87">
        <f t="shared" si="10"/>
        <v>2166608257.7400002</v>
      </c>
      <c r="T11" s="87">
        <f t="shared" si="11"/>
        <v>305162077.61000001</v>
      </c>
      <c r="U11" s="87">
        <f t="shared" si="11"/>
        <v>0</v>
      </c>
      <c r="V11" s="87">
        <f t="shared" si="12"/>
        <v>305162077.61000001</v>
      </c>
      <c r="W11" s="87">
        <f t="shared" si="13"/>
        <v>46474891.879999995</v>
      </c>
      <c r="X11" s="87">
        <f t="shared" si="13"/>
        <v>149642.47</v>
      </c>
      <c r="Y11" s="87">
        <f t="shared" si="14"/>
        <v>46624534.349999994</v>
      </c>
      <c r="Z11" s="87">
        <f t="shared" si="15"/>
        <v>1474202146.5</v>
      </c>
      <c r="AA11" s="87">
        <f t="shared" si="15"/>
        <v>6552034.0700000003</v>
      </c>
      <c r="AB11" s="87">
        <f t="shared" si="16"/>
        <v>1480754180.5699999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26957425.989999998</v>
      </c>
      <c r="AG11" s="87">
        <f t="shared" si="19"/>
        <v>15999.53</v>
      </c>
      <c r="AH11" s="87">
        <f t="shared" si="20"/>
        <v>26973425.52</v>
      </c>
      <c r="AI11" s="87">
        <f t="shared" si="21"/>
        <v>306877451.75</v>
      </c>
      <c r="AJ11" s="87">
        <f t="shared" si="21"/>
        <v>4490582.71</v>
      </c>
      <c r="AK11" s="91">
        <f t="shared" si="22"/>
        <v>311368034.45999998</v>
      </c>
      <c r="AL11" s="41">
        <f t="shared" si="23"/>
        <v>5595821721.6599998</v>
      </c>
    </row>
    <row r="12" spans="2:38" ht="13.35" thickTop="1" thickBot="1" x14ac:dyDescent="0.45">
      <c r="B12" s="51" t="s">
        <v>110</v>
      </c>
      <c r="C12" s="67">
        <f t="shared" si="0"/>
        <v>3528178130.0999999</v>
      </c>
      <c r="D12" s="67">
        <f t="shared" si="0"/>
        <v>788128884.80999982</v>
      </c>
      <c r="E12" s="87">
        <f t="shared" si="1"/>
        <v>12450407.059999999</v>
      </c>
      <c r="F12" s="87">
        <f t="shared" si="1"/>
        <v>-0.02</v>
      </c>
      <c r="G12" s="87">
        <f t="shared" si="2"/>
        <v>12450407.039999999</v>
      </c>
      <c r="H12" s="87">
        <f t="shared" si="3"/>
        <v>482546746.38</v>
      </c>
      <c r="I12" s="87">
        <f t="shared" si="3"/>
        <v>504736103.65999997</v>
      </c>
      <c r="J12" s="87">
        <f t="shared" si="4"/>
        <v>987282850.03999996</v>
      </c>
      <c r="K12" s="87">
        <f t="shared" si="5"/>
        <v>0</v>
      </c>
      <c r="L12" s="87">
        <f t="shared" si="5"/>
        <v>115586205.70999999</v>
      </c>
      <c r="M12" s="87">
        <f t="shared" si="6"/>
        <v>115586205.70999999</v>
      </c>
      <c r="N12" s="87">
        <f t="shared" si="7"/>
        <v>71461594.930000007</v>
      </c>
      <c r="O12" s="87">
        <f t="shared" si="7"/>
        <v>2275049.7899999996</v>
      </c>
      <c r="P12" s="87">
        <f t="shared" si="8"/>
        <v>73736644.720000014</v>
      </c>
      <c r="Q12" s="87">
        <f t="shared" si="9"/>
        <v>1455285619.5500002</v>
      </c>
      <c r="R12" s="87">
        <f t="shared" si="9"/>
        <v>154905280.71999997</v>
      </c>
      <c r="S12" s="87">
        <f t="shared" si="10"/>
        <v>1610190900.2700002</v>
      </c>
      <c r="T12" s="87">
        <f t="shared" si="11"/>
        <v>10259874.09</v>
      </c>
      <c r="U12" s="87">
        <f t="shared" si="11"/>
        <v>0</v>
      </c>
      <c r="V12" s="87">
        <f t="shared" si="12"/>
        <v>10259874.09</v>
      </c>
      <c r="W12" s="87">
        <f t="shared" si="13"/>
        <v>65980952.490000002</v>
      </c>
      <c r="X12" s="87">
        <f t="shared" si="13"/>
        <v>512872.69999999995</v>
      </c>
      <c r="Y12" s="87">
        <f t="shared" si="14"/>
        <v>66493825.190000005</v>
      </c>
      <c r="Z12" s="87">
        <f t="shared" si="15"/>
        <v>1079565461.46</v>
      </c>
      <c r="AA12" s="87">
        <f t="shared" si="15"/>
        <v>2290622.92</v>
      </c>
      <c r="AB12" s="87">
        <f t="shared" si="16"/>
        <v>1081856084.3800001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98971325.269999996</v>
      </c>
      <c r="AG12" s="87">
        <f t="shared" si="19"/>
        <v>1963069.0500000003</v>
      </c>
      <c r="AH12" s="87">
        <f t="shared" si="20"/>
        <v>100934394.31999999</v>
      </c>
      <c r="AI12" s="87">
        <f t="shared" si="21"/>
        <v>251656148.86999997</v>
      </c>
      <c r="AJ12" s="87">
        <f t="shared" si="21"/>
        <v>5859680.2800000003</v>
      </c>
      <c r="AK12" s="91">
        <f t="shared" si="22"/>
        <v>257515829.14999998</v>
      </c>
      <c r="AL12" s="41">
        <f t="shared" si="23"/>
        <v>4316307014.9099998</v>
      </c>
    </row>
    <row r="13" spans="2:38" ht="13.35" thickTop="1" thickBot="1" x14ac:dyDescent="0.45">
      <c r="B13" s="51" t="s">
        <v>111</v>
      </c>
      <c r="C13" s="67">
        <f t="shared" si="0"/>
        <v>2593175463.3499999</v>
      </c>
      <c r="D13" s="67">
        <f t="shared" si="0"/>
        <v>455947914.42000002</v>
      </c>
      <c r="E13" s="87">
        <f t="shared" si="1"/>
        <v>1208579.06</v>
      </c>
      <c r="F13" s="87">
        <f t="shared" si="1"/>
        <v>0</v>
      </c>
      <c r="G13" s="87">
        <f t="shared" si="2"/>
        <v>1208579.06</v>
      </c>
      <c r="H13" s="87">
        <f t="shared" si="3"/>
        <v>83398677</v>
      </c>
      <c r="I13" s="87">
        <f t="shared" si="3"/>
        <v>0</v>
      </c>
      <c r="J13" s="87">
        <f t="shared" si="4"/>
        <v>83398677</v>
      </c>
      <c r="K13" s="87">
        <f t="shared" si="5"/>
        <v>5941066.8499999996</v>
      </c>
      <c r="L13" s="87">
        <f t="shared" si="5"/>
        <v>308978660.54999995</v>
      </c>
      <c r="M13" s="87">
        <f t="shared" si="6"/>
        <v>314919727.39999998</v>
      </c>
      <c r="N13" s="87">
        <f t="shared" si="7"/>
        <v>13244326.680000002</v>
      </c>
      <c r="O13" s="87">
        <f t="shared" si="7"/>
        <v>0</v>
      </c>
      <c r="P13" s="87">
        <f t="shared" si="8"/>
        <v>13244326.680000002</v>
      </c>
      <c r="Q13" s="87">
        <f t="shared" si="9"/>
        <v>1068181085.1400001</v>
      </c>
      <c r="R13" s="87">
        <f t="shared" si="9"/>
        <v>114069521.34</v>
      </c>
      <c r="S13" s="87">
        <f t="shared" si="10"/>
        <v>1182250606.48</v>
      </c>
      <c r="T13" s="87">
        <f t="shared" si="11"/>
        <v>38007899.530000001</v>
      </c>
      <c r="U13" s="87">
        <f t="shared" si="11"/>
        <v>0</v>
      </c>
      <c r="V13" s="87">
        <f t="shared" si="12"/>
        <v>38007899.530000001</v>
      </c>
      <c r="W13" s="87">
        <f t="shared" si="13"/>
        <v>93158283.939999998</v>
      </c>
      <c r="X13" s="87">
        <f t="shared" si="13"/>
        <v>1267620.3399999999</v>
      </c>
      <c r="Y13" s="87">
        <f t="shared" si="14"/>
        <v>94425904.280000001</v>
      </c>
      <c r="Z13" s="87">
        <f t="shared" si="15"/>
        <v>958268173.50999999</v>
      </c>
      <c r="AA13" s="87">
        <f t="shared" si="15"/>
        <v>1537471.9900000002</v>
      </c>
      <c r="AB13" s="87">
        <f t="shared" si="16"/>
        <v>959805645.5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76202656.969999999</v>
      </c>
      <c r="AG13" s="87">
        <f t="shared" si="19"/>
        <v>1730304.41</v>
      </c>
      <c r="AH13" s="87">
        <f t="shared" si="20"/>
        <v>77932961.379999995</v>
      </c>
      <c r="AI13" s="87">
        <f t="shared" si="21"/>
        <v>255564714.66999999</v>
      </c>
      <c r="AJ13" s="87">
        <f t="shared" si="21"/>
        <v>28364335.790000003</v>
      </c>
      <c r="AK13" s="91">
        <f t="shared" si="22"/>
        <v>283929050.45999998</v>
      </c>
      <c r="AL13" s="41">
        <f t="shared" si="23"/>
        <v>3049123377.77</v>
      </c>
    </row>
    <row r="14" spans="2:38" ht="13.35" thickTop="1" thickBot="1" x14ac:dyDescent="0.45">
      <c r="B14" s="51" t="s">
        <v>112</v>
      </c>
      <c r="C14" s="67">
        <f t="shared" si="0"/>
        <v>2788171881.1499996</v>
      </c>
      <c r="D14" s="67">
        <f t="shared" si="0"/>
        <v>164324097.01999998</v>
      </c>
      <c r="E14" s="87">
        <f t="shared" si="1"/>
        <v>6540199.7399999993</v>
      </c>
      <c r="F14" s="87">
        <f t="shared" si="1"/>
        <v>0</v>
      </c>
      <c r="G14" s="87">
        <f t="shared" si="2"/>
        <v>6540199.7399999993</v>
      </c>
      <c r="H14" s="87">
        <f t="shared" si="3"/>
        <v>82166659.579999998</v>
      </c>
      <c r="I14" s="87">
        <f t="shared" si="3"/>
        <v>391104.43</v>
      </c>
      <c r="J14" s="87">
        <f t="shared" si="4"/>
        <v>82557764.010000005</v>
      </c>
      <c r="K14" s="87">
        <f t="shared" si="5"/>
        <v>2093656.6800000002</v>
      </c>
      <c r="L14" s="87">
        <f t="shared" si="5"/>
        <v>78936399.61999999</v>
      </c>
      <c r="M14" s="87">
        <f t="shared" si="6"/>
        <v>81030056.299999997</v>
      </c>
      <c r="N14" s="87">
        <f t="shared" si="7"/>
        <v>13165950.58</v>
      </c>
      <c r="O14" s="87">
        <f t="shared" si="7"/>
        <v>1519.2</v>
      </c>
      <c r="P14" s="87">
        <f t="shared" si="8"/>
        <v>13167469.779999999</v>
      </c>
      <c r="Q14" s="87">
        <f t="shared" si="9"/>
        <v>1036911377.4599999</v>
      </c>
      <c r="R14" s="87">
        <f t="shared" si="9"/>
        <v>67127863.200000003</v>
      </c>
      <c r="S14" s="87">
        <f t="shared" si="10"/>
        <v>1104039240.6599998</v>
      </c>
      <c r="T14" s="87">
        <f t="shared" si="11"/>
        <v>65428085.799999997</v>
      </c>
      <c r="U14" s="87">
        <f t="shared" si="11"/>
        <v>0</v>
      </c>
      <c r="V14" s="87">
        <f t="shared" si="12"/>
        <v>65428085.799999997</v>
      </c>
      <c r="W14" s="87">
        <f t="shared" si="13"/>
        <v>114628157.14999999</v>
      </c>
      <c r="X14" s="87">
        <f t="shared" si="13"/>
        <v>2524355.9400000004</v>
      </c>
      <c r="Y14" s="87">
        <f t="shared" si="14"/>
        <v>117152513.08999999</v>
      </c>
      <c r="Z14" s="87">
        <f t="shared" si="15"/>
        <v>881237367.87999988</v>
      </c>
      <c r="AA14" s="87">
        <f t="shared" si="15"/>
        <v>6393383.4500000011</v>
      </c>
      <c r="AB14" s="87">
        <f t="shared" si="16"/>
        <v>887630751.32999992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82340922.079999998</v>
      </c>
      <c r="AG14" s="87">
        <f t="shared" si="19"/>
        <v>3584610.72</v>
      </c>
      <c r="AH14" s="87">
        <f t="shared" si="20"/>
        <v>85925532.799999997</v>
      </c>
      <c r="AI14" s="87">
        <f t="shared" si="21"/>
        <v>503659504.19999999</v>
      </c>
      <c r="AJ14" s="87">
        <f t="shared" si="21"/>
        <v>5364860.46</v>
      </c>
      <c r="AK14" s="91">
        <f t="shared" si="22"/>
        <v>509024364.65999997</v>
      </c>
      <c r="AL14" s="41">
        <f t="shared" si="23"/>
        <v>2952495978.1699996</v>
      </c>
    </row>
    <row r="15" spans="2:38" ht="13.35" thickTop="1" thickBot="1" x14ac:dyDescent="0.45">
      <c r="B15" s="51" t="s">
        <v>94</v>
      </c>
      <c r="C15" s="67">
        <f t="shared" si="0"/>
        <v>339007044.10000002</v>
      </c>
      <c r="D15" s="67">
        <f t="shared" si="0"/>
        <v>1098114917.1300001</v>
      </c>
      <c r="E15" s="87">
        <f t="shared" si="1"/>
        <v>0</v>
      </c>
      <c r="F15" s="87">
        <f t="shared" si="1"/>
        <v>0</v>
      </c>
      <c r="G15" s="87">
        <f t="shared" si="2"/>
        <v>0</v>
      </c>
      <c r="H15" s="87">
        <f t="shared" si="3"/>
        <v>120894010.95999999</v>
      </c>
      <c r="I15" s="87">
        <f t="shared" si="3"/>
        <v>1095048648.72</v>
      </c>
      <c r="J15" s="87">
        <f t="shared" si="4"/>
        <v>1215942659.6800001</v>
      </c>
      <c r="K15" s="87">
        <f t="shared" si="5"/>
        <v>0</v>
      </c>
      <c r="L15" s="87">
        <f t="shared" si="5"/>
        <v>0</v>
      </c>
      <c r="M15" s="87">
        <f t="shared" si="6"/>
        <v>0</v>
      </c>
      <c r="N15" s="87">
        <f t="shared" si="7"/>
        <v>12054442.709999999</v>
      </c>
      <c r="O15" s="87">
        <f t="shared" si="7"/>
        <v>0</v>
      </c>
      <c r="P15" s="87">
        <f t="shared" si="8"/>
        <v>12054442.709999999</v>
      </c>
      <c r="Q15" s="87">
        <f t="shared" si="9"/>
        <v>115441715.07000001</v>
      </c>
      <c r="R15" s="87">
        <f t="shared" si="9"/>
        <v>0</v>
      </c>
      <c r="S15" s="87">
        <f t="shared" si="10"/>
        <v>115441715.07000001</v>
      </c>
      <c r="T15" s="87">
        <f t="shared" si="11"/>
        <v>398123.56</v>
      </c>
      <c r="U15" s="87">
        <f t="shared" si="11"/>
        <v>0</v>
      </c>
      <c r="V15" s="87">
        <f t="shared" si="12"/>
        <v>398123.56</v>
      </c>
      <c r="W15" s="87">
        <f t="shared" si="13"/>
        <v>3802116.01</v>
      </c>
      <c r="X15" s="87">
        <f t="shared" si="13"/>
        <v>0</v>
      </c>
      <c r="Y15" s="87">
        <f t="shared" si="14"/>
        <v>3802116.01</v>
      </c>
      <c r="Z15" s="87">
        <f t="shared" si="15"/>
        <v>215031.94</v>
      </c>
      <c r="AA15" s="87">
        <f t="shared" si="15"/>
        <v>0</v>
      </c>
      <c r="AB15" s="87">
        <f t="shared" si="16"/>
        <v>215031.94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1805691.74</v>
      </c>
      <c r="AG15" s="87">
        <f t="shared" si="19"/>
        <v>0</v>
      </c>
      <c r="AH15" s="87">
        <f t="shared" si="20"/>
        <v>1805691.74</v>
      </c>
      <c r="AI15" s="87">
        <f t="shared" si="21"/>
        <v>84395912.109999999</v>
      </c>
      <c r="AJ15" s="87">
        <f t="shared" si="21"/>
        <v>3066268.4099999997</v>
      </c>
      <c r="AK15" s="91">
        <f t="shared" si="22"/>
        <v>87462180.519999996</v>
      </c>
      <c r="AL15" s="41">
        <f t="shared" si="23"/>
        <v>1437121961.23</v>
      </c>
    </row>
    <row r="16" spans="2:38" ht="13.35" thickTop="1" thickBot="1" x14ac:dyDescent="0.45">
      <c r="B16" s="51" t="s">
        <v>113</v>
      </c>
      <c r="C16" s="67">
        <f t="shared" si="0"/>
        <v>56060581.470000006</v>
      </c>
      <c r="D16" s="67">
        <f t="shared" si="0"/>
        <v>1061108227.5299999</v>
      </c>
      <c r="E16" s="87">
        <f t="shared" si="1"/>
        <v>48669042.890000008</v>
      </c>
      <c r="F16" s="87">
        <f t="shared" si="1"/>
        <v>0</v>
      </c>
      <c r="G16" s="87">
        <f t="shared" si="2"/>
        <v>48669042.890000008</v>
      </c>
      <c r="H16" s="87">
        <f t="shared" si="3"/>
        <v>7391538.5799999991</v>
      </c>
      <c r="I16" s="87">
        <f t="shared" si="3"/>
        <v>772170.12</v>
      </c>
      <c r="J16" s="87">
        <f t="shared" si="4"/>
        <v>8163708.6999999993</v>
      </c>
      <c r="K16" s="87">
        <f t="shared" si="5"/>
        <v>0</v>
      </c>
      <c r="L16" s="87">
        <f t="shared" si="5"/>
        <v>1060336057.4099998</v>
      </c>
      <c r="M16" s="87">
        <f t="shared" si="6"/>
        <v>1060336057.4099998</v>
      </c>
      <c r="N16" s="87">
        <f t="shared" si="7"/>
        <v>0</v>
      </c>
      <c r="O16" s="87">
        <f t="shared" si="7"/>
        <v>0</v>
      </c>
      <c r="P16" s="87">
        <f t="shared" si="8"/>
        <v>0</v>
      </c>
      <c r="Q16" s="87">
        <f t="shared" si="9"/>
        <v>0</v>
      </c>
      <c r="R16" s="87">
        <f t="shared" si="9"/>
        <v>0</v>
      </c>
      <c r="S16" s="87">
        <f t="shared" si="10"/>
        <v>0</v>
      </c>
      <c r="T16" s="87">
        <f t="shared" si="11"/>
        <v>0</v>
      </c>
      <c r="U16" s="87">
        <f t="shared" si="11"/>
        <v>0</v>
      </c>
      <c r="V16" s="87">
        <f t="shared" si="12"/>
        <v>0</v>
      </c>
      <c r="W16" s="87">
        <f t="shared" si="13"/>
        <v>0</v>
      </c>
      <c r="X16" s="87">
        <f t="shared" si="13"/>
        <v>0</v>
      </c>
      <c r="Y16" s="87">
        <f t="shared" si="14"/>
        <v>0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0</v>
      </c>
      <c r="AG16" s="87">
        <f t="shared" si="19"/>
        <v>0</v>
      </c>
      <c r="AH16" s="87">
        <f t="shared" si="20"/>
        <v>0</v>
      </c>
      <c r="AI16" s="87">
        <f t="shared" si="21"/>
        <v>0</v>
      </c>
      <c r="AJ16" s="87">
        <f t="shared" si="21"/>
        <v>0</v>
      </c>
      <c r="AK16" s="91">
        <f t="shared" si="22"/>
        <v>0</v>
      </c>
      <c r="AL16" s="41">
        <f t="shared" si="23"/>
        <v>1117168808.9999998</v>
      </c>
    </row>
    <row r="17" spans="2:38" ht="13.35" thickTop="1" thickBot="1" x14ac:dyDescent="0.45">
      <c r="B17" s="51" t="s">
        <v>77</v>
      </c>
      <c r="C17" s="67">
        <f t="shared" si="0"/>
        <v>264273841.50999999</v>
      </c>
      <c r="D17" s="67">
        <f t="shared" si="0"/>
        <v>482838431.06999999</v>
      </c>
      <c r="E17" s="87">
        <f t="shared" si="1"/>
        <v>1319472.78</v>
      </c>
      <c r="F17" s="87">
        <f t="shared" si="1"/>
        <v>0</v>
      </c>
      <c r="G17" s="87">
        <f t="shared" si="2"/>
        <v>1319472.78</v>
      </c>
      <c r="H17" s="87">
        <f t="shared" si="3"/>
        <v>11858676.66</v>
      </c>
      <c r="I17" s="87">
        <f t="shared" si="3"/>
        <v>476088719.10000002</v>
      </c>
      <c r="J17" s="87">
        <f t="shared" si="4"/>
        <v>487947395.76000005</v>
      </c>
      <c r="K17" s="87">
        <f t="shared" si="5"/>
        <v>0</v>
      </c>
      <c r="L17" s="87">
        <f t="shared" si="5"/>
        <v>2841616.94</v>
      </c>
      <c r="M17" s="87">
        <f t="shared" si="6"/>
        <v>2841616.94</v>
      </c>
      <c r="N17" s="87">
        <f t="shared" si="7"/>
        <v>87639.47</v>
      </c>
      <c r="O17" s="87">
        <f t="shared" si="7"/>
        <v>587756.80000000005</v>
      </c>
      <c r="P17" s="87">
        <f t="shared" si="8"/>
        <v>675396.27</v>
      </c>
      <c r="Q17" s="87">
        <f t="shared" si="9"/>
        <v>27260551.329999998</v>
      </c>
      <c r="R17" s="87">
        <f t="shared" si="9"/>
        <v>220283.03</v>
      </c>
      <c r="S17" s="87">
        <f t="shared" si="10"/>
        <v>27480834.359999999</v>
      </c>
      <c r="T17" s="87">
        <f t="shared" si="11"/>
        <v>34549446.660000004</v>
      </c>
      <c r="U17" s="87">
        <f t="shared" si="11"/>
        <v>1248988.7</v>
      </c>
      <c r="V17" s="87">
        <f t="shared" si="12"/>
        <v>35798435.360000007</v>
      </c>
      <c r="W17" s="87">
        <f t="shared" si="13"/>
        <v>1035638.7200000001</v>
      </c>
      <c r="X17" s="87">
        <f t="shared" si="13"/>
        <v>0</v>
      </c>
      <c r="Y17" s="87">
        <f t="shared" si="14"/>
        <v>1035638.7200000001</v>
      </c>
      <c r="Z17" s="87">
        <f t="shared" si="15"/>
        <v>104455260.50999999</v>
      </c>
      <c r="AA17" s="87">
        <f t="shared" si="15"/>
        <v>99591.180000000008</v>
      </c>
      <c r="AB17" s="87">
        <f t="shared" si="16"/>
        <v>104554851.69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66191185.549999997</v>
      </c>
      <c r="AG17" s="87">
        <f t="shared" si="19"/>
        <v>1751475.32</v>
      </c>
      <c r="AH17" s="87">
        <f t="shared" si="20"/>
        <v>67942660.86999999</v>
      </c>
      <c r="AI17" s="87">
        <f t="shared" si="21"/>
        <v>17515969.829999998</v>
      </c>
      <c r="AJ17" s="87">
        <f t="shared" si="21"/>
        <v>0</v>
      </c>
      <c r="AK17" s="91">
        <f t="shared" si="22"/>
        <v>17515969.829999998</v>
      </c>
      <c r="AL17" s="41">
        <f t="shared" si="23"/>
        <v>747112272.57999992</v>
      </c>
    </row>
    <row r="18" spans="2:38" ht="13.35" thickTop="1" thickBot="1" x14ac:dyDescent="0.45">
      <c r="B18" s="51" t="s">
        <v>114</v>
      </c>
      <c r="C18" s="67">
        <f t="shared" si="0"/>
        <v>591782213.35000002</v>
      </c>
      <c r="D18" s="67">
        <f t="shared" si="0"/>
        <v>67516.37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137235.28999999998</v>
      </c>
      <c r="I18" s="87">
        <f t="shared" si="3"/>
        <v>0</v>
      </c>
      <c r="J18" s="87">
        <f t="shared" si="4"/>
        <v>137235.28999999998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0</v>
      </c>
      <c r="O18" s="87">
        <f t="shared" si="7"/>
        <v>0</v>
      </c>
      <c r="P18" s="87">
        <f t="shared" si="8"/>
        <v>0</v>
      </c>
      <c r="Q18" s="87">
        <f t="shared" si="9"/>
        <v>1341663.96</v>
      </c>
      <c r="R18" s="87">
        <f t="shared" si="9"/>
        <v>0</v>
      </c>
      <c r="S18" s="87">
        <f t="shared" si="10"/>
        <v>1341663.96</v>
      </c>
      <c r="T18" s="87">
        <f t="shared" si="11"/>
        <v>687820.67999999993</v>
      </c>
      <c r="U18" s="87">
        <f t="shared" si="11"/>
        <v>0</v>
      </c>
      <c r="V18" s="87">
        <f t="shared" si="12"/>
        <v>687820.67999999993</v>
      </c>
      <c r="W18" s="87">
        <f t="shared" si="13"/>
        <v>12353948.34</v>
      </c>
      <c r="X18" s="87">
        <f t="shared" si="13"/>
        <v>0</v>
      </c>
      <c r="Y18" s="87">
        <f t="shared" si="14"/>
        <v>12353948.34</v>
      </c>
      <c r="Z18" s="87">
        <f t="shared" si="15"/>
        <v>573774589.17000008</v>
      </c>
      <c r="AA18" s="87">
        <f t="shared" si="15"/>
        <v>67516.37</v>
      </c>
      <c r="AB18" s="87">
        <f t="shared" si="16"/>
        <v>573842105.54000008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2417655.04</v>
      </c>
      <c r="AG18" s="87">
        <f t="shared" si="19"/>
        <v>0</v>
      </c>
      <c r="AH18" s="87">
        <f t="shared" si="20"/>
        <v>2417655.04</v>
      </c>
      <c r="AI18" s="87">
        <f t="shared" si="21"/>
        <v>1069300.8700000001</v>
      </c>
      <c r="AJ18" s="87">
        <f t="shared" si="21"/>
        <v>0</v>
      </c>
      <c r="AK18" s="91">
        <f t="shared" si="22"/>
        <v>1069300.8700000001</v>
      </c>
      <c r="AL18" s="41">
        <f t="shared" si="23"/>
        <v>591849729.72000003</v>
      </c>
    </row>
    <row r="19" spans="2:38" ht="13.35" thickTop="1" thickBot="1" x14ac:dyDescent="0.45">
      <c r="B19" s="51" t="s">
        <v>85</v>
      </c>
      <c r="C19" s="67">
        <f t="shared" si="0"/>
        <v>567659461.50999999</v>
      </c>
      <c r="D19" s="67">
        <f t="shared" si="0"/>
        <v>3915088.23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5719190.7299999995</v>
      </c>
      <c r="I19" s="87">
        <f t="shared" si="3"/>
        <v>0</v>
      </c>
      <c r="J19" s="87">
        <f t="shared" si="4"/>
        <v>5719190.7299999995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163230.89000000001</v>
      </c>
      <c r="O19" s="87">
        <f t="shared" si="7"/>
        <v>0</v>
      </c>
      <c r="P19" s="87">
        <f t="shared" si="8"/>
        <v>163230.89000000001</v>
      </c>
      <c r="Q19" s="87">
        <f t="shared" si="9"/>
        <v>57798455.599999994</v>
      </c>
      <c r="R19" s="87">
        <f t="shared" si="9"/>
        <v>3521690.87</v>
      </c>
      <c r="S19" s="87">
        <f t="shared" si="10"/>
        <v>61320146.469999991</v>
      </c>
      <c r="T19" s="87">
        <f t="shared" si="11"/>
        <v>1398729.3599999999</v>
      </c>
      <c r="U19" s="87">
        <f t="shared" si="11"/>
        <v>0</v>
      </c>
      <c r="V19" s="87">
        <f t="shared" si="12"/>
        <v>1398729.3599999999</v>
      </c>
      <c r="W19" s="87">
        <f t="shared" si="13"/>
        <v>305602.44</v>
      </c>
      <c r="X19" s="87">
        <f t="shared" si="13"/>
        <v>12052.17</v>
      </c>
      <c r="Y19" s="87">
        <f t="shared" si="14"/>
        <v>317654.61</v>
      </c>
      <c r="Z19" s="87">
        <f t="shared" si="15"/>
        <v>446974679.52999997</v>
      </c>
      <c r="AA19" s="87">
        <f t="shared" si="15"/>
        <v>242721.1</v>
      </c>
      <c r="AB19" s="87">
        <f t="shared" si="16"/>
        <v>447217400.63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28849383.220000003</v>
      </c>
      <c r="AG19" s="87">
        <f t="shared" si="19"/>
        <v>27640.75</v>
      </c>
      <c r="AH19" s="87">
        <f t="shared" si="20"/>
        <v>28877023.970000003</v>
      </c>
      <c r="AI19" s="87">
        <f t="shared" si="21"/>
        <v>26450189.740000002</v>
      </c>
      <c r="AJ19" s="87">
        <f t="shared" si="21"/>
        <v>110983.34</v>
      </c>
      <c r="AK19" s="91">
        <f t="shared" si="22"/>
        <v>26561173.080000002</v>
      </c>
      <c r="AL19" s="41">
        <f t="shared" si="23"/>
        <v>571574549.74000001</v>
      </c>
    </row>
    <row r="20" spans="2:38" ht="13.35" thickTop="1" thickBot="1" x14ac:dyDescent="0.45">
      <c r="B20" s="51" t="s">
        <v>115</v>
      </c>
      <c r="C20" s="67">
        <f t="shared" si="0"/>
        <v>417610447.06999999</v>
      </c>
      <c r="D20" s="67">
        <f t="shared" si="0"/>
        <v>12287453.319999998</v>
      </c>
      <c r="E20" s="87">
        <f t="shared" si="1"/>
        <v>2321199</v>
      </c>
      <c r="F20" s="87">
        <f t="shared" si="1"/>
        <v>0</v>
      </c>
      <c r="G20" s="87">
        <f t="shared" si="2"/>
        <v>2321199</v>
      </c>
      <c r="H20" s="87">
        <f t="shared" si="3"/>
        <v>56564.59</v>
      </c>
      <c r="I20" s="87">
        <f t="shared" si="3"/>
        <v>0</v>
      </c>
      <c r="J20" s="87">
        <f t="shared" si="4"/>
        <v>56564.59</v>
      </c>
      <c r="K20" s="87">
        <f t="shared" si="5"/>
        <v>0</v>
      </c>
      <c r="L20" s="87">
        <f t="shared" si="5"/>
        <v>11944214.52</v>
      </c>
      <c r="M20" s="87">
        <f t="shared" si="6"/>
        <v>11944214.52</v>
      </c>
      <c r="N20" s="87">
        <f t="shared" si="7"/>
        <v>228476.78000000003</v>
      </c>
      <c r="O20" s="87">
        <f t="shared" si="7"/>
        <v>0</v>
      </c>
      <c r="P20" s="87">
        <f t="shared" si="8"/>
        <v>228476.78000000003</v>
      </c>
      <c r="Q20" s="87">
        <f t="shared" si="9"/>
        <v>5063417.1900000004</v>
      </c>
      <c r="R20" s="87">
        <f t="shared" si="9"/>
        <v>0</v>
      </c>
      <c r="S20" s="87">
        <f t="shared" si="10"/>
        <v>5063417.1900000004</v>
      </c>
      <c r="T20" s="87">
        <f t="shared" si="11"/>
        <v>815375.9</v>
      </c>
      <c r="U20" s="87">
        <f t="shared" si="11"/>
        <v>0</v>
      </c>
      <c r="V20" s="87">
        <f t="shared" si="12"/>
        <v>815375.9</v>
      </c>
      <c r="W20" s="87">
        <f t="shared" si="13"/>
        <v>95720.41</v>
      </c>
      <c r="X20" s="87">
        <f t="shared" si="13"/>
        <v>0</v>
      </c>
      <c r="Y20" s="87">
        <f t="shared" si="14"/>
        <v>95720.41</v>
      </c>
      <c r="Z20" s="87">
        <f t="shared" si="15"/>
        <v>299509658.13999999</v>
      </c>
      <c r="AA20" s="87">
        <f t="shared" si="15"/>
        <v>134922.01</v>
      </c>
      <c r="AB20" s="87">
        <f t="shared" si="16"/>
        <v>299644580.14999998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90549780.209999993</v>
      </c>
      <c r="AG20" s="87">
        <f t="shared" si="19"/>
        <v>208316.78999999998</v>
      </c>
      <c r="AH20" s="87">
        <f t="shared" si="20"/>
        <v>90758097</v>
      </c>
      <c r="AI20" s="87">
        <f t="shared" si="21"/>
        <v>18970254.849999998</v>
      </c>
      <c r="AJ20" s="87">
        <f t="shared" si="21"/>
        <v>0</v>
      </c>
      <c r="AK20" s="91">
        <f t="shared" si="22"/>
        <v>18970254.849999998</v>
      </c>
      <c r="AL20" s="41">
        <f t="shared" si="23"/>
        <v>429897900.38999999</v>
      </c>
    </row>
    <row r="21" spans="2:38" ht="13.35" thickTop="1" thickBot="1" x14ac:dyDescent="0.45">
      <c r="B21" s="51" t="s">
        <v>116</v>
      </c>
      <c r="C21" s="67">
        <f t="shared" si="0"/>
        <v>272403764.05000007</v>
      </c>
      <c r="D21" s="67">
        <f t="shared" si="0"/>
        <v>25899.64</v>
      </c>
      <c r="E21" s="87">
        <f t="shared" si="1"/>
        <v>0</v>
      </c>
      <c r="F21" s="87">
        <f t="shared" si="1"/>
        <v>0</v>
      </c>
      <c r="G21" s="87">
        <f t="shared" si="2"/>
        <v>0</v>
      </c>
      <c r="H21" s="87">
        <f t="shared" si="3"/>
        <v>63732.72</v>
      </c>
      <c r="I21" s="87">
        <f t="shared" si="3"/>
        <v>0</v>
      </c>
      <c r="J21" s="87">
        <f t="shared" si="4"/>
        <v>63732.72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542779.77</v>
      </c>
      <c r="R21" s="87">
        <f t="shared" si="9"/>
        <v>0</v>
      </c>
      <c r="S21" s="87">
        <f t="shared" si="10"/>
        <v>542779.77</v>
      </c>
      <c r="T21" s="87">
        <f t="shared" si="11"/>
        <v>4829.96</v>
      </c>
      <c r="U21" s="87">
        <f t="shared" si="11"/>
        <v>0</v>
      </c>
      <c r="V21" s="87">
        <f t="shared" si="12"/>
        <v>4829.96</v>
      </c>
      <c r="W21" s="87">
        <f t="shared" si="13"/>
        <v>1781297.51</v>
      </c>
      <c r="X21" s="87">
        <f t="shared" si="13"/>
        <v>0</v>
      </c>
      <c r="Y21" s="87">
        <f t="shared" si="14"/>
        <v>1781297.51</v>
      </c>
      <c r="Z21" s="87">
        <f t="shared" si="15"/>
        <v>257494315.84</v>
      </c>
      <c r="AA21" s="87">
        <f t="shared" si="15"/>
        <v>0</v>
      </c>
      <c r="AB21" s="87">
        <f t="shared" si="16"/>
        <v>257494315.84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11736872.530000001</v>
      </c>
      <c r="AG21" s="87">
        <f t="shared" si="19"/>
        <v>25899.64</v>
      </c>
      <c r="AH21" s="87">
        <f t="shared" si="20"/>
        <v>11762772.170000002</v>
      </c>
      <c r="AI21" s="87">
        <f t="shared" si="21"/>
        <v>779935.72</v>
      </c>
      <c r="AJ21" s="87">
        <f t="shared" si="21"/>
        <v>0</v>
      </c>
      <c r="AK21" s="91">
        <f t="shared" si="22"/>
        <v>779935.72</v>
      </c>
      <c r="AL21" s="41">
        <f t="shared" si="23"/>
        <v>272429663.69000006</v>
      </c>
    </row>
    <row r="22" spans="2:38" ht="13.35" thickTop="1" thickBot="1" x14ac:dyDescent="0.45">
      <c r="B22" s="51" t="s">
        <v>117</v>
      </c>
      <c r="C22" s="67">
        <f t="shared" si="0"/>
        <v>11837761.509999998</v>
      </c>
      <c r="D22" s="67">
        <f t="shared" si="0"/>
        <v>245393199.75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9980637.5299999993</v>
      </c>
      <c r="I22" s="87">
        <f t="shared" si="3"/>
        <v>0</v>
      </c>
      <c r="J22" s="87">
        <f t="shared" si="4"/>
        <v>9980637.5299999993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0</v>
      </c>
      <c r="R22" s="87">
        <f t="shared" si="9"/>
        <v>0</v>
      </c>
      <c r="S22" s="87">
        <f t="shared" si="10"/>
        <v>0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0</v>
      </c>
      <c r="X22" s="87">
        <f t="shared" si="13"/>
        <v>0</v>
      </c>
      <c r="Y22" s="87">
        <f t="shared" si="14"/>
        <v>0</v>
      </c>
      <c r="Z22" s="87">
        <f t="shared" si="15"/>
        <v>77655.199999999997</v>
      </c>
      <c r="AA22" s="87">
        <f t="shared" si="15"/>
        <v>0</v>
      </c>
      <c r="AB22" s="87">
        <f t="shared" si="16"/>
        <v>77655.199999999997</v>
      </c>
      <c r="AC22" s="87">
        <f t="shared" si="17"/>
        <v>0</v>
      </c>
      <c r="AD22" s="87">
        <f t="shared" si="17"/>
        <v>245393199.75</v>
      </c>
      <c r="AE22" s="92">
        <f t="shared" si="18"/>
        <v>245393199.75</v>
      </c>
      <c r="AF22" s="87">
        <f t="shared" si="19"/>
        <v>0</v>
      </c>
      <c r="AG22" s="87">
        <f t="shared" si="19"/>
        <v>0</v>
      </c>
      <c r="AH22" s="87">
        <f t="shared" si="20"/>
        <v>0</v>
      </c>
      <c r="AI22" s="87">
        <f t="shared" si="21"/>
        <v>1779468.7800000003</v>
      </c>
      <c r="AJ22" s="87">
        <f t="shared" si="21"/>
        <v>0</v>
      </c>
      <c r="AK22" s="91">
        <f t="shared" si="22"/>
        <v>1779468.7800000003</v>
      </c>
      <c r="AL22" s="41">
        <f t="shared" si="23"/>
        <v>257230961.25999999</v>
      </c>
    </row>
    <row r="23" spans="2:38" ht="13.35" thickTop="1" thickBot="1" x14ac:dyDescent="0.45">
      <c r="B23" s="51" t="s">
        <v>118</v>
      </c>
      <c r="C23" s="67">
        <f t="shared" si="0"/>
        <v>314828234.27999991</v>
      </c>
      <c r="D23" s="67">
        <f t="shared" si="0"/>
        <v>3639866.46</v>
      </c>
      <c r="E23" s="87">
        <f t="shared" si="1"/>
        <v>1096442</v>
      </c>
      <c r="F23" s="87">
        <f t="shared" si="1"/>
        <v>0</v>
      </c>
      <c r="G23" s="87">
        <f t="shared" si="2"/>
        <v>1096442</v>
      </c>
      <c r="H23" s="87">
        <f t="shared" si="3"/>
        <v>15791296.640000001</v>
      </c>
      <c r="I23" s="87">
        <f t="shared" si="3"/>
        <v>0</v>
      </c>
      <c r="J23" s="87">
        <f t="shared" si="4"/>
        <v>15791296.640000001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8720035.3899999987</v>
      </c>
      <c r="O23" s="87">
        <f t="shared" si="7"/>
        <v>0</v>
      </c>
      <c r="P23" s="87">
        <f t="shared" si="8"/>
        <v>8720035.3899999987</v>
      </c>
      <c r="Q23" s="87">
        <f t="shared" si="9"/>
        <v>87823601.929999992</v>
      </c>
      <c r="R23" s="87">
        <f t="shared" si="9"/>
        <v>3189555.3899999997</v>
      </c>
      <c r="S23" s="87">
        <f t="shared" si="10"/>
        <v>91013157.319999993</v>
      </c>
      <c r="T23" s="87">
        <f t="shared" si="11"/>
        <v>2396230.7099999995</v>
      </c>
      <c r="U23" s="87">
        <f t="shared" si="11"/>
        <v>0</v>
      </c>
      <c r="V23" s="87">
        <f t="shared" si="12"/>
        <v>2396230.7099999995</v>
      </c>
      <c r="W23" s="87">
        <f t="shared" si="13"/>
        <v>3837977.32</v>
      </c>
      <c r="X23" s="87">
        <f t="shared" si="13"/>
        <v>87500</v>
      </c>
      <c r="Y23" s="87">
        <f t="shared" si="14"/>
        <v>3925477.32</v>
      </c>
      <c r="Z23" s="87">
        <f t="shared" si="15"/>
        <v>171066165.07999998</v>
      </c>
      <c r="AA23" s="87">
        <f t="shared" si="15"/>
        <v>261706.06</v>
      </c>
      <c r="AB23" s="87">
        <f t="shared" si="16"/>
        <v>171327871.13999999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7646566.4400000004</v>
      </c>
      <c r="AG23" s="87">
        <f t="shared" si="19"/>
        <v>31666.660000000003</v>
      </c>
      <c r="AH23" s="87">
        <f t="shared" si="20"/>
        <v>7678233.1000000006</v>
      </c>
      <c r="AI23" s="87">
        <f t="shared" si="21"/>
        <v>16449918.77</v>
      </c>
      <c r="AJ23" s="87">
        <f t="shared" si="21"/>
        <v>69438.350000000006</v>
      </c>
      <c r="AK23" s="91">
        <f t="shared" si="22"/>
        <v>16519357.119999999</v>
      </c>
      <c r="AL23" s="41">
        <f t="shared" si="23"/>
        <v>318468100.73999989</v>
      </c>
    </row>
    <row r="24" spans="2:38" ht="13.35" thickTop="1" thickBot="1" x14ac:dyDescent="0.45">
      <c r="B24" s="51" t="s">
        <v>119</v>
      </c>
      <c r="C24" s="67">
        <f t="shared" si="0"/>
        <v>297794598.56000006</v>
      </c>
      <c r="D24" s="67">
        <f t="shared" si="0"/>
        <v>0</v>
      </c>
      <c r="E24" s="87">
        <f t="shared" si="1"/>
        <v>79608.390000000014</v>
      </c>
      <c r="F24" s="87">
        <f t="shared" si="1"/>
        <v>0</v>
      </c>
      <c r="G24" s="87">
        <f t="shared" si="2"/>
        <v>79608.390000000014</v>
      </c>
      <c r="H24" s="87">
        <f t="shared" si="3"/>
        <v>1851334.8399999999</v>
      </c>
      <c r="I24" s="87">
        <f t="shared" si="3"/>
        <v>0</v>
      </c>
      <c r="J24" s="87">
        <f t="shared" si="4"/>
        <v>1851334.8399999999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3747516.67</v>
      </c>
      <c r="R24" s="87">
        <f t="shared" si="9"/>
        <v>0</v>
      </c>
      <c r="S24" s="87">
        <f t="shared" si="10"/>
        <v>3747516.67</v>
      </c>
      <c r="T24" s="87">
        <f t="shared" si="11"/>
        <v>139842.85999999999</v>
      </c>
      <c r="U24" s="87">
        <f t="shared" si="11"/>
        <v>0</v>
      </c>
      <c r="V24" s="87">
        <f t="shared" si="12"/>
        <v>139842.85999999999</v>
      </c>
      <c r="W24" s="87">
        <f t="shared" si="13"/>
        <v>69937.070000000007</v>
      </c>
      <c r="X24" s="87">
        <f t="shared" si="13"/>
        <v>0</v>
      </c>
      <c r="Y24" s="87">
        <f t="shared" si="14"/>
        <v>69937.070000000007</v>
      </c>
      <c r="Z24" s="87">
        <f t="shared" si="15"/>
        <v>290767998.47000003</v>
      </c>
      <c r="AA24" s="87">
        <f t="shared" si="15"/>
        <v>0</v>
      </c>
      <c r="AB24" s="87">
        <f t="shared" si="16"/>
        <v>290767998.47000003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194710.84999999998</v>
      </c>
      <c r="AG24" s="87">
        <f t="shared" si="19"/>
        <v>0</v>
      </c>
      <c r="AH24" s="87">
        <f t="shared" si="20"/>
        <v>194710.84999999998</v>
      </c>
      <c r="AI24" s="87">
        <f t="shared" si="21"/>
        <v>943649.41</v>
      </c>
      <c r="AJ24" s="87">
        <f t="shared" si="21"/>
        <v>0</v>
      </c>
      <c r="AK24" s="91">
        <f t="shared" si="22"/>
        <v>943649.41</v>
      </c>
      <c r="AL24" s="41">
        <f t="shared" si="23"/>
        <v>297794598.56000006</v>
      </c>
    </row>
    <row r="25" spans="2:38" ht="13.35" thickTop="1" thickBot="1" x14ac:dyDescent="0.45">
      <c r="B25" s="51" t="s">
        <v>80</v>
      </c>
      <c r="C25" s="67">
        <f t="shared" si="0"/>
        <v>242623700.41</v>
      </c>
      <c r="D25" s="67">
        <f t="shared" si="0"/>
        <v>0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0</v>
      </c>
      <c r="I25" s="87">
        <f t="shared" si="3"/>
        <v>0</v>
      </c>
      <c r="J25" s="87">
        <f t="shared" si="4"/>
        <v>0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9448.2899999999991</v>
      </c>
      <c r="R25" s="87">
        <f t="shared" si="9"/>
        <v>0</v>
      </c>
      <c r="S25" s="87">
        <f t="shared" si="10"/>
        <v>9448.2899999999991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0</v>
      </c>
      <c r="X25" s="87">
        <f t="shared" si="13"/>
        <v>0</v>
      </c>
      <c r="Y25" s="87">
        <f t="shared" si="14"/>
        <v>0</v>
      </c>
      <c r="Z25" s="87">
        <f t="shared" si="15"/>
        <v>242425563.06999999</v>
      </c>
      <c r="AA25" s="87">
        <f t="shared" si="15"/>
        <v>0</v>
      </c>
      <c r="AB25" s="87">
        <f t="shared" si="16"/>
        <v>242425563.06999999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188689.05</v>
      </c>
      <c r="AG25" s="87">
        <f t="shared" si="19"/>
        <v>0</v>
      </c>
      <c r="AH25" s="87">
        <f t="shared" si="20"/>
        <v>188689.05</v>
      </c>
      <c r="AI25" s="87">
        <f t="shared" si="21"/>
        <v>0</v>
      </c>
      <c r="AJ25" s="87">
        <f t="shared" si="21"/>
        <v>0</v>
      </c>
      <c r="AK25" s="91">
        <f t="shared" si="22"/>
        <v>0</v>
      </c>
      <c r="AL25" s="41">
        <f t="shared" si="23"/>
        <v>242623700.41</v>
      </c>
    </row>
    <row r="26" spans="2:38" ht="13.35" thickTop="1" thickBot="1" x14ac:dyDescent="0.45">
      <c r="B26" s="51" t="s">
        <v>120</v>
      </c>
      <c r="C26" s="67">
        <f t="shared" si="0"/>
        <v>227292910.13</v>
      </c>
      <c r="D26" s="67">
        <f t="shared" si="0"/>
        <v>204302.81000000003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79575211.219999999</v>
      </c>
      <c r="I26" s="87">
        <f t="shared" si="3"/>
        <v>197235.64</v>
      </c>
      <c r="J26" s="87">
        <f t="shared" si="4"/>
        <v>79772446.859999999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27251798.619999997</v>
      </c>
      <c r="R26" s="87">
        <f t="shared" si="9"/>
        <v>0</v>
      </c>
      <c r="S26" s="87">
        <f t="shared" si="10"/>
        <v>27251798.619999997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93979.319999999992</v>
      </c>
      <c r="X26" s="87">
        <f t="shared" si="13"/>
        <v>0</v>
      </c>
      <c r="Y26" s="87">
        <f t="shared" si="14"/>
        <v>93979.319999999992</v>
      </c>
      <c r="Z26" s="87">
        <f t="shared" si="15"/>
        <v>112048599.94</v>
      </c>
      <c r="AA26" s="87">
        <f t="shared" si="15"/>
        <v>4747.17</v>
      </c>
      <c r="AB26" s="87">
        <f t="shared" si="16"/>
        <v>112053347.11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3570116.2399999998</v>
      </c>
      <c r="AG26" s="87">
        <f t="shared" si="19"/>
        <v>2320</v>
      </c>
      <c r="AH26" s="87">
        <f t="shared" si="20"/>
        <v>3572436.2399999998</v>
      </c>
      <c r="AI26" s="87">
        <f t="shared" si="21"/>
        <v>4753204.79</v>
      </c>
      <c r="AJ26" s="87">
        <f t="shared" si="21"/>
        <v>0</v>
      </c>
      <c r="AK26" s="91">
        <f t="shared" si="22"/>
        <v>4753204.79</v>
      </c>
      <c r="AL26" s="41">
        <f t="shared" si="23"/>
        <v>227497212.94</v>
      </c>
    </row>
    <row r="27" spans="2:38" ht="13.35" thickTop="1" thickBot="1" x14ac:dyDescent="0.45">
      <c r="B27" s="51" t="s">
        <v>78</v>
      </c>
      <c r="C27" s="67">
        <f t="shared" si="0"/>
        <v>191069465.26999998</v>
      </c>
      <c r="D27" s="67">
        <f t="shared" si="0"/>
        <v>987134.53</v>
      </c>
      <c r="E27" s="87">
        <f t="shared" si="1"/>
        <v>16125.84</v>
      </c>
      <c r="F27" s="87">
        <f t="shared" si="1"/>
        <v>0</v>
      </c>
      <c r="G27" s="87">
        <f t="shared" si="2"/>
        <v>16125.84</v>
      </c>
      <c r="H27" s="87">
        <f t="shared" si="3"/>
        <v>20211073.390000001</v>
      </c>
      <c r="I27" s="87">
        <f t="shared" si="3"/>
        <v>0</v>
      </c>
      <c r="J27" s="87">
        <f t="shared" si="4"/>
        <v>20211073.390000001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20871850.300000001</v>
      </c>
      <c r="R27" s="87">
        <f t="shared" si="9"/>
        <v>847586.53</v>
      </c>
      <c r="S27" s="87">
        <f t="shared" si="10"/>
        <v>21719436.830000002</v>
      </c>
      <c r="T27" s="87">
        <f t="shared" si="11"/>
        <v>582032.06999999995</v>
      </c>
      <c r="U27" s="87">
        <f t="shared" si="11"/>
        <v>0</v>
      </c>
      <c r="V27" s="87">
        <f t="shared" si="12"/>
        <v>582032.06999999995</v>
      </c>
      <c r="W27" s="87">
        <f t="shared" si="13"/>
        <v>240167.06</v>
      </c>
      <c r="X27" s="87">
        <f t="shared" si="13"/>
        <v>0</v>
      </c>
      <c r="Y27" s="87">
        <f t="shared" si="14"/>
        <v>240167.06</v>
      </c>
      <c r="Z27" s="87">
        <f t="shared" si="15"/>
        <v>119379811.35999998</v>
      </c>
      <c r="AA27" s="87">
        <f t="shared" si="15"/>
        <v>0</v>
      </c>
      <c r="AB27" s="87">
        <f t="shared" si="16"/>
        <v>119379811.35999998</v>
      </c>
      <c r="AC27" s="87">
        <f t="shared" si="17"/>
        <v>0</v>
      </c>
      <c r="AD27" s="87">
        <f t="shared" si="17"/>
        <v>0</v>
      </c>
      <c r="AE27" s="92">
        <f t="shared" si="18"/>
        <v>0</v>
      </c>
      <c r="AF27" s="87">
        <f t="shared" si="19"/>
        <v>7912041.7699999996</v>
      </c>
      <c r="AG27" s="87">
        <f t="shared" si="19"/>
        <v>87464</v>
      </c>
      <c r="AH27" s="87">
        <f t="shared" si="20"/>
        <v>7999505.7699999996</v>
      </c>
      <c r="AI27" s="87">
        <f t="shared" si="21"/>
        <v>21856363.48</v>
      </c>
      <c r="AJ27" s="87">
        <f t="shared" si="21"/>
        <v>52084</v>
      </c>
      <c r="AK27" s="91">
        <f t="shared" si="22"/>
        <v>21908447.48</v>
      </c>
      <c r="AL27" s="41">
        <f t="shared" si="23"/>
        <v>192056599.79999998</v>
      </c>
    </row>
    <row r="28" spans="2:38" ht="13.35" thickTop="1" thickBot="1" x14ac:dyDescent="0.45">
      <c r="B28" s="50" t="s">
        <v>121</v>
      </c>
      <c r="C28" s="67">
        <f t="shared" si="0"/>
        <v>134184479.65000001</v>
      </c>
      <c r="D28" s="67">
        <f t="shared" si="0"/>
        <v>96957459.339999989</v>
      </c>
      <c r="E28" s="87">
        <f t="shared" si="1"/>
        <v>7880</v>
      </c>
      <c r="F28" s="87">
        <f t="shared" si="1"/>
        <v>0</v>
      </c>
      <c r="G28" s="87">
        <f t="shared" si="2"/>
        <v>7880</v>
      </c>
      <c r="H28" s="87">
        <f t="shared" si="3"/>
        <v>1260441.48</v>
      </c>
      <c r="I28" s="87">
        <f t="shared" si="3"/>
        <v>75463315.799999997</v>
      </c>
      <c r="J28" s="87">
        <f t="shared" si="4"/>
        <v>76723757.280000001</v>
      </c>
      <c r="K28" s="87">
        <f t="shared" si="5"/>
        <v>0</v>
      </c>
      <c r="L28" s="87">
        <f t="shared" si="5"/>
        <v>21201475.579999998</v>
      </c>
      <c r="M28" s="87">
        <f t="shared" si="6"/>
        <v>21201475.579999998</v>
      </c>
      <c r="N28" s="87">
        <f t="shared" si="7"/>
        <v>40564.100000000006</v>
      </c>
      <c r="O28" s="87">
        <f t="shared" si="7"/>
        <v>0</v>
      </c>
      <c r="P28" s="87">
        <f t="shared" si="8"/>
        <v>40564.100000000006</v>
      </c>
      <c r="Q28" s="87">
        <f t="shared" si="9"/>
        <v>9398760.1300000008</v>
      </c>
      <c r="R28" s="87">
        <f t="shared" si="9"/>
        <v>43656.14</v>
      </c>
      <c r="S28" s="87">
        <f t="shared" si="10"/>
        <v>9442416.2700000014</v>
      </c>
      <c r="T28" s="87">
        <f t="shared" si="11"/>
        <v>2841096.55</v>
      </c>
      <c r="U28" s="87">
        <f t="shared" si="11"/>
        <v>0</v>
      </c>
      <c r="V28" s="87">
        <f t="shared" si="12"/>
        <v>2841096.55</v>
      </c>
      <c r="W28" s="87">
        <f t="shared" si="13"/>
        <v>14662860.92</v>
      </c>
      <c r="X28" s="87">
        <f t="shared" si="13"/>
        <v>0</v>
      </c>
      <c r="Y28" s="87">
        <f t="shared" si="14"/>
        <v>14662860.92</v>
      </c>
      <c r="Z28" s="87">
        <f t="shared" si="15"/>
        <v>90574309.110000014</v>
      </c>
      <c r="AA28" s="87">
        <f t="shared" si="15"/>
        <v>188909.06999999998</v>
      </c>
      <c r="AB28" s="87">
        <f t="shared" si="16"/>
        <v>90763218.180000007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9249749.2899999991</v>
      </c>
      <c r="AG28" s="87">
        <f t="shared" si="19"/>
        <v>4513.3900000000003</v>
      </c>
      <c r="AH28" s="87">
        <f t="shared" si="20"/>
        <v>9254262.6799999997</v>
      </c>
      <c r="AI28" s="87">
        <f t="shared" si="21"/>
        <v>6148818.0700000003</v>
      </c>
      <c r="AJ28" s="87">
        <f t="shared" si="21"/>
        <v>55589.36</v>
      </c>
      <c r="AK28" s="91">
        <f t="shared" si="22"/>
        <v>6204407.4300000006</v>
      </c>
      <c r="AL28" s="41">
        <f t="shared" si="23"/>
        <v>231141938.99000001</v>
      </c>
    </row>
    <row r="29" spans="2:38" ht="13.35" thickTop="1" thickBot="1" x14ac:dyDescent="0.45">
      <c r="B29" s="51" t="s">
        <v>122</v>
      </c>
      <c r="C29" s="67">
        <f t="shared" ref="C29:D41" si="24">SUMIF($E$8:$AJ$8,C$8,$E29:$AJ29)</f>
        <v>210195473.30000001</v>
      </c>
      <c r="D29" s="67">
        <f t="shared" si="24"/>
        <v>0</v>
      </c>
      <c r="E29" s="87">
        <f t="shared" ref="E29:F41" si="25">SUMIF($B$63:$B$1436,$B29,E$63:E$1436)</f>
        <v>0</v>
      </c>
      <c r="F29" s="87">
        <f t="shared" si="25"/>
        <v>0</v>
      </c>
      <c r="G29" s="87">
        <f t="shared" si="2"/>
        <v>0</v>
      </c>
      <c r="H29" s="87">
        <f t="shared" ref="H29:I41" si="26">SUMIF($B$63:$B$1436,$B29,H$63:H$1436)</f>
        <v>203548514.52000001</v>
      </c>
      <c r="I29" s="87">
        <f t="shared" si="26"/>
        <v>0</v>
      </c>
      <c r="J29" s="87">
        <f t="shared" si="4"/>
        <v>203548514.52000001</v>
      </c>
      <c r="K29" s="87">
        <f t="shared" ref="K29:L41" si="27">SUMIF($B$63:$B$1436,$B29,K$63:K$1436)</f>
        <v>0</v>
      </c>
      <c r="L29" s="87">
        <f t="shared" si="27"/>
        <v>0</v>
      </c>
      <c r="M29" s="87">
        <f t="shared" si="6"/>
        <v>0</v>
      </c>
      <c r="N29" s="87">
        <f t="shared" ref="N29:O41" si="28">SUMIF($B$63:$B$1436,$B29,N$63:N$1436)</f>
        <v>0</v>
      </c>
      <c r="O29" s="87">
        <f t="shared" si="28"/>
        <v>0</v>
      </c>
      <c r="P29" s="87">
        <f t="shared" si="8"/>
        <v>0</v>
      </c>
      <c r="Q29" s="87">
        <f t="shared" ref="Q29:R41" si="29">SUMIF($B$63:$B$1436,$B29,Q$63:Q$1436)</f>
        <v>0</v>
      </c>
      <c r="R29" s="87">
        <f t="shared" si="29"/>
        <v>0</v>
      </c>
      <c r="S29" s="87">
        <f t="shared" si="10"/>
        <v>0</v>
      </c>
      <c r="T29" s="87">
        <f t="shared" ref="T29:U41" si="30">SUMIF($B$63:$B$1436,$B29,T$63:T$1436)</f>
        <v>0</v>
      </c>
      <c r="U29" s="87">
        <f t="shared" si="30"/>
        <v>0</v>
      </c>
      <c r="V29" s="87">
        <f t="shared" si="12"/>
        <v>0</v>
      </c>
      <c r="W29" s="87">
        <f t="shared" ref="W29:X41" si="31">SUMIF($B$63:$B$1436,$B29,W$63:W$1436)</f>
        <v>0</v>
      </c>
      <c r="X29" s="87">
        <f t="shared" si="31"/>
        <v>0</v>
      </c>
      <c r="Y29" s="87">
        <f t="shared" si="14"/>
        <v>0</v>
      </c>
      <c r="Z29" s="87">
        <f t="shared" ref="Z29:AA41" si="32">SUMIF($B$63:$B$1436,$B29,Z$63:Z$1436)</f>
        <v>0</v>
      </c>
      <c r="AA29" s="87">
        <f t="shared" si="32"/>
        <v>0</v>
      </c>
      <c r="AB29" s="87">
        <f t="shared" si="16"/>
        <v>0</v>
      </c>
      <c r="AC29" s="87">
        <f t="shared" ref="AC29:AD41" si="33">SUMIF($B$63:$B$1436,$B29,AC$63:AC$1436)</f>
        <v>0</v>
      </c>
      <c r="AD29" s="87">
        <f t="shared" si="33"/>
        <v>0</v>
      </c>
      <c r="AE29" s="92">
        <f t="shared" si="18"/>
        <v>0</v>
      </c>
      <c r="AF29" s="87">
        <f t="shared" ref="AF29:AG41" si="34">SUMIF($B$63:$B$1436,$B29,AF$63:AF$1436)</f>
        <v>6646958.7799999993</v>
      </c>
      <c r="AG29" s="87">
        <f t="shared" si="34"/>
        <v>0</v>
      </c>
      <c r="AH29" s="87">
        <f t="shared" si="20"/>
        <v>6646958.7799999993</v>
      </c>
      <c r="AI29" s="87">
        <f t="shared" ref="AI29:AJ41" si="35">SUMIF($B$63:$B$1436,$B29,AI$63:AI$1436)</f>
        <v>0</v>
      </c>
      <c r="AJ29" s="87">
        <f t="shared" si="35"/>
        <v>0</v>
      </c>
      <c r="AK29" s="91">
        <f t="shared" si="22"/>
        <v>0</v>
      </c>
      <c r="AL29" s="41">
        <f t="shared" si="23"/>
        <v>210195473.30000001</v>
      </c>
    </row>
    <row r="30" spans="2:38" ht="13.35" thickTop="1" thickBot="1" x14ac:dyDescent="0.45">
      <c r="B30" s="51" t="s">
        <v>87</v>
      </c>
      <c r="C30" s="67">
        <f t="shared" si="24"/>
        <v>2245116.0700000003</v>
      </c>
      <c r="D30" s="67">
        <f t="shared" si="24"/>
        <v>157987575.18000001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2245116.0700000003</v>
      </c>
      <c r="I30" s="87">
        <f t="shared" si="26"/>
        <v>0</v>
      </c>
      <c r="J30" s="87">
        <f t="shared" si="4"/>
        <v>2245116.0700000003</v>
      </c>
      <c r="K30" s="87">
        <f t="shared" si="27"/>
        <v>0</v>
      </c>
      <c r="L30" s="87">
        <f t="shared" si="27"/>
        <v>157987575.18000001</v>
      </c>
      <c r="M30" s="87">
        <f t="shared" si="6"/>
        <v>157987575.18000001</v>
      </c>
      <c r="N30" s="87">
        <f t="shared" si="28"/>
        <v>0</v>
      </c>
      <c r="O30" s="87">
        <f t="shared" si="28"/>
        <v>0</v>
      </c>
      <c r="P30" s="87">
        <f t="shared" si="8"/>
        <v>0</v>
      </c>
      <c r="Q30" s="87">
        <f t="shared" si="29"/>
        <v>0</v>
      </c>
      <c r="R30" s="87">
        <f t="shared" si="29"/>
        <v>0</v>
      </c>
      <c r="S30" s="87">
        <f t="shared" si="10"/>
        <v>0</v>
      </c>
      <c r="T30" s="87">
        <f t="shared" si="30"/>
        <v>0</v>
      </c>
      <c r="U30" s="87">
        <f t="shared" si="30"/>
        <v>0</v>
      </c>
      <c r="V30" s="87">
        <f t="shared" si="12"/>
        <v>0</v>
      </c>
      <c r="W30" s="87">
        <f t="shared" si="31"/>
        <v>0</v>
      </c>
      <c r="X30" s="87">
        <f t="shared" si="31"/>
        <v>0</v>
      </c>
      <c r="Y30" s="87">
        <f t="shared" si="14"/>
        <v>0</v>
      </c>
      <c r="Z30" s="87">
        <f t="shared" si="32"/>
        <v>0</v>
      </c>
      <c r="AA30" s="87">
        <f t="shared" si="32"/>
        <v>0</v>
      </c>
      <c r="AB30" s="87">
        <f t="shared" si="16"/>
        <v>0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0</v>
      </c>
      <c r="AG30" s="87">
        <f t="shared" si="34"/>
        <v>0</v>
      </c>
      <c r="AH30" s="87">
        <f t="shared" si="20"/>
        <v>0</v>
      </c>
      <c r="AI30" s="87">
        <f t="shared" si="35"/>
        <v>0</v>
      </c>
      <c r="AJ30" s="87">
        <f t="shared" si="35"/>
        <v>0</v>
      </c>
      <c r="AK30" s="91">
        <f t="shared" si="22"/>
        <v>0</v>
      </c>
      <c r="AL30" s="41">
        <f t="shared" si="23"/>
        <v>160232691.25</v>
      </c>
    </row>
    <row r="31" spans="2:38" ht="13.35" thickTop="1" thickBot="1" x14ac:dyDescent="0.45">
      <c r="B31" s="51" t="s">
        <v>123</v>
      </c>
      <c r="C31" s="67">
        <f t="shared" si="24"/>
        <v>0</v>
      </c>
      <c r="D31" s="67">
        <f t="shared" si="24"/>
        <v>173501644.06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0</v>
      </c>
      <c r="I31" s="87">
        <f t="shared" si="26"/>
        <v>0</v>
      </c>
      <c r="J31" s="87">
        <f t="shared" si="4"/>
        <v>0</v>
      </c>
      <c r="K31" s="87">
        <f t="shared" si="27"/>
        <v>0</v>
      </c>
      <c r="L31" s="87">
        <f t="shared" si="27"/>
        <v>173501644.06</v>
      </c>
      <c r="M31" s="87">
        <f t="shared" si="6"/>
        <v>173501644.06</v>
      </c>
      <c r="N31" s="87">
        <f t="shared" si="28"/>
        <v>0</v>
      </c>
      <c r="O31" s="87">
        <f t="shared" si="28"/>
        <v>0</v>
      </c>
      <c r="P31" s="87">
        <f t="shared" si="8"/>
        <v>0</v>
      </c>
      <c r="Q31" s="87">
        <f t="shared" si="29"/>
        <v>0</v>
      </c>
      <c r="R31" s="87">
        <f t="shared" si="29"/>
        <v>0</v>
      </c>
      <c r="S31" s="87">
        <f t="shared" si="10"/>
        <v>0</v>
      </c>
      <c r="T31" s="87">
        <f t="shared" si="30"/>
        <v>0</v>
      </c>
      <c r="U31" s="87">
        <f t="shared" si="30"/>
        <v>0</v>
      </c>
      <c r="V31" s="87">
        <f t="shared" si="12"/>
        <v>0</v>
      </c>
      <c r="W31" s="87">
        <f t="shared" si="31"/>
        <v>0</v>
      </c>
      <c r="X31" s="87">
        <f t="shared" si="31"/>
        <v>0</v>
      </c>
      <c r="Y31" s="87">
        <f t="shared" si="14"/>
        <v>0</v>
      </c>
      <c r="Z31" s="87">
        <f t="shared" si="32"/>
        <v>0</v>
      </c>
      <c r="AA31" s="87">
        <f t="shared" si="32"/>
        <v>0</v>
      </c>
      <c r="AB31" s="87">
        <f t="shared" si="16"/>
        <v>0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0</v>
      </c>
      <c r="AG31" s="87">
        <f t="shared" si="34"/>
        <v>0</v>
      </c>
      <c r="AH31" s="87">
        <f t="shared" si="20"/>
        <v>0</v>
      </c>
      <c r="AI31" s="87">
        <f t="shared" si="35"/>
        <v>0</v>
      </c>
      <c r="AJ31" s="87">
        <f t="shared" si="35"/>
        <v>0</v>
      </c>
      <c r="AK31" s="91">
        <f t="shared" si="22"/>
        <v>0</v>
      </c>
      <c r="AL31" s="41">
        <f t="shared" si="23"/>
        <v>173501644.06</v>
      </c>
    </row>
    <row r="32" spans="2:38" ht="13.35" thickTop="1" thickBot="1" x14ac:dyDescent="0.45">
      <c r="B32" s="51" t="s">
        <v>124</v>
      </c>
      <c r="C32" s="67">
        <f t="shared" si="24"/>
        <v>115670828.29000001</v>
      </c>
      <c r="D32" s="67">
        <f t="shared" si="24"/>
        <v>2834573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11390019.93</v>
      </c>
      <c r="I32" s="87">
        <f t="shared" si="26"/>
        <v>0</v>
      </c>
      <c r="J32" s="87">
        <f t="shared" si="4"/>
        <v>11390019.93</v>
      </c>
      <c r="K32" s="87">
        <f t="shared" si="27"/>
        <v>0</v>
      </c>
      <c r="L32" s="87">
        <f t="shared" si="27"/>
        <v>2834573</v>
      </c>
      <c r="M32" s="87">
        <f t="shared" si="6"/>
        <v>2834573</v>
      </c>
      <c r="N32" s="87">
        <f t="shared" si="28"/>
        <v>36917</v>
      </c>
      <c r="O32" s="87">
        <f t="shared" si="28"/>
        <v>0</v>
      </c>
      <c r="P32" s="87">
        <f t="shared" si="8"/>
        <v>36917</v>
      </c>
      <c r="Q32" s="87">
        <f t="shared" si="29"/>
        <v>3355866.15</v>
      </c>
      <c r="R32" s="87">
        <f t="shared" si="29"/>
        <v>0</v>
      </c>
      <c r="S32" s="87">
        <f t="shared" si="10"/>
        <v>3355866.15</v>
      </c>
      <c r="T32" s="87">
        <f t="shared" si="30"/>
        <v>528604.89</v>
      </c>
      <c r="U32" s="87">
        <f t="shared" si="30"/>
        <v>0</v>
      </c>
      <c r="V32" s="87">
        <f t="shared" si="12"/>
        <v>528604.89</v>
      </c>
      <c r="W32" s="87">
        <f t="shared" si="31"/>
        <v>550651.94999999995</v>
      </c>
      <c r="X32" s="87">
        <f t="shared" si="31"/>
        <v>0</v>
      </c>
      <c r="Y32" s="87">
        <f t="shared" si="14"/>
        <v>550651.94999999995</v>
      </c>
      <c r="Z32" s="87">
        <f t="shared" si="32"/>
        <v>35061340.57</v>
      </c>
      <c r="AA32" s="87">
        <f t="shared" si="32"/>
        <v>0</v>
      </c>
      <c r="AB32" s="87">
        <f t="shared" si="16"/>
        <v>35061340.57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57071956.099999994</v>
      </c>
      <c r="AG32" s="87">
        <f t="shared" si="34"/>
        <v>0</v>
      </c>
      <c r="AH32" s="87">
        <f t="shared" si="20"/>
        <v>57071956.099999994</v>
      </c>
      <c r="AI32" s="87">
        <f t="shared" si="35"/>
        <v>7675471.7000000002</v>
      </c>
      <c r="AJ32" s="87">
        <f t="shared" si="35"/>
        <v>0</v>
      </c>
      <c r="AK32" s="91">
        <f t="shared" si="22"/>
        <v>7675471.7000000002</v>
      </c>
      <c r="AL32" s="41">
        <f t="shared" si="23"/>
        <v>118505401.29000001</v>
      </c>
    </row>
    <row r="33" spans="2:38" ht="13.35" thickTop="1" thickBot="1" x14ac:dyDescent="0.45">
      <c r="B33" s="51" t="s">
        <v>125</v>
      </c>
      <c r="C33" s="67">
        <f t="shared" si="24"/>
        <v>135459750.10000002</v>
      </c>
      <c r="D33" s="67">
        <f t="shared" si="24"/>
        <v>230978.1</v>
      </c>
      <c r="E33" s="87">
        <f t="shared" si="25"/>
        <v>106.52</v>
      </c>
      <c r="F33" s="87">
        <f t="shared" si="25"/>
        <v>0</v>
      </c>
      <c r="G33" s="87">
        <f t="shared" si="2"/>
        <v>106.52</v>
      </c>
      <c r="H33" s="87">
        <f t="shared" si="26"/>
        <v>1343231.12</v>
      </c>
      <c r="I33" s="87">
        <f t="shared" si="26"/>
        <v>0</v>
      </c>
      <c r="J33" s="87">
        <f t="shared" si="4"/>
        <v>1343231.12</v>
      </c>
      <c r="K33" s="87">
        <f t="shared" si="27"/>
        <v>0</v>
      </c>
      <c r="L33" s="87">
        <f t="shared" si="27"/>
        <v>0</v>
      </c>
      <c r="M33" s="87">
        <f t="shared" si="6"/>
        <v>0</v>
      </c>
      <c r="N33" s="87">
        <f t="shared" si="28"/>
        <v>70353.649999999994</v>
      </c>
      <c r="O33" s="87">
        <f t="shared" si="28"/>
        <v>0</v>
      </c>
      <c r="P33" s="87">
        <f t="shared" si="8"/>
        <v>70353.649999999994</v>
      </c>
      <c r="Q33" s="87">
        <f t="shared" si="29"/>
        <v>4405497.0999999996</v>
      </c>
      <c r="R33" s="87">
        <f t="shared" si="29"/>
        <v>196185</v>
      </c>
      <c r="S33" s="87">
        <f t="shared" si="10"/>
        <v>4601682.0999999996</v>
      </c>
      <c r="T33" s="87">
        <f t="shared" si="30"/>
        <v>924002.19000000006</v>
      </c>
      <c r="U33" s="87">
        <f t="shared" si="30"/>
        <v>0</v>
      </c>
      <c r="V33" s="87">
        <f t="shared" si="12"/>
        <v>924002.19000000006</v>
      </c>
      <c r="W33" s="87">
        <f t="shared" si="31"/>
        <v>267212.09000000003</v>
      </c>
      <c r="X33" s="87">
        <f t="shared" si="31"/>
        <v>0</v>
      </c>
      <c r="Y33" s="87">
        <f t="shared" si="14"/>
        <v>267212.09000000003</v>
      </c>
      <c r="Z33" s="87">
        <f t="shared" si="32"/>
        <v>101781620.08000001</v>
      </c>
      <c r="AA33" s="87">
        <f t="shared" si="32"/>
        <v>27293.1</v>
      </c>
      <c r="AB33" s="87">
        <f t="shared" si="16"/>
        <v>101808913.18000001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22459485.73</v>
      </c>
      <c r="AG33" s="87">
        <f t="shared" si="34"/>
        <v>0</v>
      </c>
      <c r="AH33" s="87">
        <f t="shared" si="20"/>
        <v>22459485.73</v>
      </c>
      <c r="AI33" s="87">
        <f t="shared" si="35"/>
        <v>4208241.6199999992</v>
      </c>
      <c r="AJ33" s="87">
        <f t="shared" si="35"/>
        <v>7500</v>
      </c>
      <c r="AK33" s="91">
        <f t="shared" si="22"/>
        <v>4215741.6199999992</v>
      </c>
      <c r="AL33" s="41">
        <f t="shared" si="23"/>
        <v>135690728.20000002</v>
      </c>
    </row>
    <row r="34" spans="2:38" ht="13.35" thickTop="1" thickBot="1" x14ac:dyDescent="0.45">
      <c r="B34" s="51" t="s">
        <v>126</v>
      </c>
      <c r="C34" s="67">
        <f t="shared" si="24"/>
        <v>94877191.989999995</v>
      </c>
      <c r="D34" s="67">
        <f t="shared" si="24"/>
        <v>1350739.5</v>
      </c>
      <c r="E34" s="87">
        <f t="shared" si="25"/>
        <v>0</v>
      </c>
      <c r="F34" s="87">
        <f t="shared" si="25"/>
        <v>0</v>
      </c>
      <c r="G34" s="87">
        <f t="shared" si="2"/>
        <v>0</v>
      </c>
      <c r="H34" s="87">
        <f t="shared" si="26"/>
        <v>56418367.519999996</v>
      </c>
      <c r="I34" s="87">
        <f t="shared" si="26"/>
        <v>0</v>
      </c>
      <c r="J34" s="87">
        <f t="shared" si="4"/>
        <v>56418367.519999996</v>
      </c>
      <c r="K34" s="87">
        <f t="shared" si="27"/>
        <v>0</v>
      </c>
      <c r="L34" s="87">
        <f t="shared" si="27"/>
        <v>0</v>
      </c>
      <c r="M34" s="87">
        <f t="shared" si="6"/>
        <v>0</v>
      </c>
      <c r="N34" s="87">
        <f t="shared" si="28"/>
        <v>0</v>
      </c>
      <c r="O34" s="87">
        <f t="shared" si="28"/>
        <v>0</v>
      </c>
      <c r="P34" s="87">
        <f t="shared" si="8"/>
        <v>0</v>
      </c>
      <c r="Q34" s="87">
        <f t="shared" si="29"/>
        <v>18073954.66</v>
      </c>
      <c r="R34" s="87">
        <f t="shared" si="29"/>
        <v>1238577.52</v>
      </c>
      <c r="S34" s="87">
        <f t="shared" si="10"/>
        <v>19312532.18</v>
      </c>
      <c r="T34" s="87">
        <f t="shared" si="30"/>
        <v>0</v>
      </c>
      <c r="U34" s="87">
        <f t="shared" si="30"/>
        <v>0</v>
      </c>
      <c r="V34" s="87">
        <f t="shared" si="12"/>
        <v>0</v>
      </c>
      <c r="W34" s="87">
        <f t="shared" si="31"/>
        <v>4672.9400000000005</v>
      </c>
      <c r="X34" s="87">
        <f t="shared" si="31"/>
        <v>0</v>
      </c>
      <c r="Y34" s="87">
        <f t="shared" si="14"/>
        <v>4672.9400000000005</v>
      </c>
      <c r="Z34" s="87">
        <f t="shared" si="32"/>
        <v>0</v>
      </c>
      <c r="AA34" s="87">
        <f t="shared" si="32"/>
        <v>87899.549999999988</v>
      </c>
      <c r="AB34" s="87">
        <f t="shared" si="16"/>
        <v>87899.549999999988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304189.15000000002</v>
      </c>
      <c r="AG34" s="87">
        <f t="shared" si="34"/>
        <v>13259.17</v>
      </c>
      <c r="AH34" s="87">
        <f t="shared" si="20"/>
        <v>317448.32000000001</v>
      </c>
      <c r="AI34" s="87">
        <f t="shared" si="35"/>
        <v>20076007.719999999</v>
      </c>
      <c r="AJ34" s="87">
        <f t="shared" si="35"/>
        <v>11003.26</v>
      </c>
      <c r="AK34" s="91">
        <f t="shared" si="22"/>
        <v>20087010.98</v>
      </c>
      <c r="AL34" s="41">
        <f t="shared" si="23"/>
        <v>96227931.489999995</v>
      </c>
    </row>
    <row r="35" spans="2:38" ht="13.35" thickTop="1" thickBot="1" x14ac:dyDescent="0.45">
      <c r="B35" s="51" t="s">
        <v>109</v>
      </c>
      <c r="C35" s="67">
        <f t="shared" si="24"/>
        <v>76704593.11999999</v>
      </c>
      <c r="D35" s="67">
        <f t="shared" si="24"/>
        <v>12500000</v>
      </c>
      <c r="E35" s="87">
        <f t="shared" si="25"/>
        <v>434898.16</v>
      </c>
      <c r="F35" s="87">
        <f t="shared" si="25"/>
        <v>0</v>
      </c>
      <c r="G35" s="87">
        <f t="shared" si="2"/>
        <v>434898.16</v>
      </c>
      <c r="H35" s="87">
        <f t="shared" si="26"/>
        <v>2461150.31</v>
      </c>
      <c r="I35" s="87">
        <f t="shared" si="26"/>
        <v>0</v>
      </c>
      <c r="J35" s="87">
        <f t="shared" si="4"/>
        <v>2461150.31</v>
      </c>
      <c r="K35" s="87">
        <f t="shared" si="27"/>
        <v>0</v>
      </c>
      <c r="L35" s="87">
        <f t="shared" si="27"/>
        <v>12500000</v>
      </c>
      <c r="M35" s="87">
        <f t="shared" si="6"/>
        <v>12500000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1133832.73</v>
      </c>
      <c r="R35" s="87">
        <f t="shared" si="29"/>
        <v>0</v>
      </c>
      <c r="S35" s="87">
        <f t="shared" si="10"/>
        <v>1133832.73</v>
      </c>
      <c r="T35" s="87">
        <f t="shared" si="30"/>
        <v>0</v>
      </c>
      <c r="U35" s="87">
        <f t="shared" si="30"/>
        <v>0</v>
      </c>
      <c r="V35" s="87">
        <f t="shared" si="12"/>
        <v>0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63221373.169999994</v>
      </c>
      <c r="AA35" s="87">
        <f t="shared" si="32"/>
        <v>0</v>
      </c>
      <c r="AB35" s="87">
        <f t="shared" si="16"/>
        <v>63221373.169999994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8723745.1500000004</v>
      </c>
      <c r="AG35" s="87">
        <f t="shared" si="34"/>
        <v>0</v>
      </c>
      <c r="AH35" s="87">
        <f t="shared" si="20"/>
        <v>8723745.1500000004</v>
      </c>
      <c r="AI35" s="87">
        <f t="shared" si="35"/>
        <v>729593.6</v>
      </c>
      <c r="AJ35" s="87">
        <f t="shared" si="35"/>
        <v>0</v>
      </c>
      <c r="AK35" s="91">
        <f t="shared" si="22"/>
        <v>729593.6</v>
      </c>
      <c r="AL35" s="41">
        <f t="shared" si="23"/>
        <v>89204593.11999999</v>
      </c>
    </row>
    <row r="36" spans="2:38" ht="13.35" thickTop="1" thickBot="1" x14ac:dyDescent="0.45">
      <c r="B36" s="51" t="s">
        <v>127</v>
      </c>
      <c r="C36" s="67">
        <f t="shared" si="24"/>
        <v>40598696.989999995</v>
      </c>
      <c r="D36" s="67">
        <f t="shared" si="24"/>
        <v>0</v>
      </c>
      <c r="E36" s="87">
        <f t="shared" si="25"/>
        <v>265877.70999999996</v>
      </c>
      <c r="F36" s="87">
        <f t="shared" si="25"/>
        <v>0</v>
      </c>
      <c r="G36" s="87">
        <f t="shared" si="2"/>
        <v>265877.70999999996</v>
      </c>
      <c r="H36" s="87">
        <f t="shared" si="26"/>
        <v>156922.35</v>
      </c>
      <c r="I36" s="87">
        <f t="shared" si="26"/>
        <v>0</v>
      </c>
      <c r="J36" s="87">
        <f t="shared" si="4"/>
        <v>156922.35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106231.01999999999</v>
      </c>
      <c r="O36" s="87">
        <f t="shared" si="28"/>
        <v>0</v>
      </c>
      <c r="P36" s="87">
        <f t="shared" si="8"/>
        <v>106231.01999999999</v>
      </c>
      <c r="Q36" s="87">
        <f t="shared" si="29"/>
        <v>11233914.07</v>
      </c>
      <c r="R36" s="87">
        <f t="shared" si="29"/>
        <v>0</v>
      </c>
      <c r="S36" s="87">
        <f t="shared" si="10"/>
        <v>11233914.07</v>
      </c>
      <c r="T36" s="87">
        <f t="shared" si="30"/>
        <v>756465.52</v>
      </c>
      <c r="U36" s="87">
        <f t="shared" si="30"/>
        <v>0</v>
      </c>
      <c r="V36" s="87">
        <f t="shared" si="12"/>
        <v>756465.52</v>
      </c>
      <c r="W36" s="87">
        <f t="shared" si="31"/>
        <v>998110.71</v>
      </c>
      <c r="X36" s="87">
        <f t="shared" si="31"/>
        <v>0</v>
      </c>
      <c r="Y36" s="87">
        <f t="shared" si="14"/>
        <v>998110.71</v>
      </c>
      <c r="Z36" s="87">
        <f t="shared" si="32"/>
        <v>19521913.219999999</v>
      </c>
      <c r="AA36" s="87">
        <f t="shared" si="32"/>
        <v>0</v>
      </c>
      <c r="AB36" s="87">
        <f t="shared" si="16"/>
        <v>19521913.219999999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1188099.8700000001</v>
      </c>
      <c r="AG36" s="87">
        <f t="shared" si="34"/>
        <v>0</v>
      </c>
      <c r="AH36" s="87">
        <f t="shared" si="20"/>
        <v>1188099.8700000001</v>
      </c>
      <c r="AI36" s="87">
        <f t="shared" si="35"/>
        <v>6371162.5199999996</v>
      </c>
      <c r="AJ36" s="87">
        <f t="shared" si="35"/>
        <v>0</v>
      </c>
      <c r="AK36" s="91">
        <f t="shared" si="22"/>
        <v>6371162.5199999996</v>
      </c>
      <c r="AL36" s="41">
        <f t="shared" si="23"/>
        <v>40598696.989999995</v>
      </c>
    </row>
    <row r="37" spans="2:38" ht="13.35" thickTop="1" thickBot="1" x14ac:dyDescent="0.45">
      <c r="B37" s="51" t="s">
        <v>79</v>
      </c>
      <c r="C37" s="67">
        <f t="shared" si="24"/>
        <v>26384340.780000001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26384340.780000001</v>
      </c>
      <c r="AA37" s="87">
        <f t="shared" si="32"/>
        <v>0</v>
      </c>
      <c r="AB37" s="87">
        <f t="shared" si="16"/>
        <v>26384340.780000001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26384340.780000001</v>
      </c>
    </row>
    <row r="38" spans="2:38" ht="13.35" thickTop="1" thickBot="1" x14ac:dyDescent="0.45">
      <c r="B38" s="51" t="s">
        <v>128</v>
      </c>
      <c r="C38" s="67">
        <f t="shared" si="24"/>
        <v>446772.82999999996</v>
      </c>
      <c r="D38" s="67">
        <f t="shared" si="24"/>
        <v>29894562.77</v>
      </c>
      <c r="E38" s="87">
        <f t="shared" si="25"/>
        <v>6495.2</v>
      </c>
      <c r="F38" s="87">
        <f t="shared" si="25"/>
        <v>0</v>
      </c>
      <c r="G38" s="87">
        <f t="shared" si="2"/>
        <v>6495.2</v>
      </c>
      <c r="H38" s="87">
        <f t="shared" si="26"/>
        <v>128418.22</v>
      </c>
      <c r="I38" s="87">
        <f t="shared" si="26"/>
        <v>-140.02000000000001</v>
      </c>
      <c r="J38" s="87">
        <f t="shared" si="4"/>
        <v>128278.2</v>
      </c>
      <c r="K38" s="87">
        <f t="shared" si="27"/>
        <v>0</v>
      </c>
      <c r="L38" s="87">
        <f t="shared" si="27"/>
        <v>29894727.789999999</v>
      </c>
      <c r="M38" s="87">
        <f t="shared" si="6"/>
        <v>29894727.789999999</v>
      </c>
      <c r="N38" s="87">
        <f t="shared" si="28"/>
        <v>170951.44</v>
      </c>
      <c r="O38" s="87">
        <f t="shared" si="28"/>
        <v>0</v>
      </c>
      <c r="P38" s="87">
        <f t="shared" si="8"/>
        <v>170951.44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0</v>
      </c>
      <c r="AA38" s="87">
        <f t="shared" si="32"/>
        <v>0</v>
      </c>
      <c r="AB38" s="87">
        <f t="shared" si="16"/>
        <v>0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0</v>
      </c>
      <c r="AG38" s="87">
        <f t="shared" si="34"/>
        <v>0</v>
      </c>
      <c r="AH38" s="87">
        <f t="shared" si="20"/>
        <v>0</v>
      </c>
      <c r="AI38" s="87">
        <f t="shared" si="35"/>
        <v>140907.97</v>
      </c>
      <c r="AJ38" s="87">
        <f t="shared" si="35"/>
        <v>-25</v>
      </c>
      <c r="AK38" s="91">
        <f t="shared" si="22"/>
        <v>140882.97</v>
      </c>
      <c r="AL38" s="41">
        <f t="shared" si="23"/>
        <v>30341335.599999998</v>
      </c>
    </row>
    <row r="39" spans="2:38" ht="13.35" thickTop="1" thickBot="1" x14ac:dyDescent="0.45">
      <c r="B39" s="51" t="s">
        <v>129</v>
      </c>
      <c r="C39" s="67">
        <f t="shared" si="24"/>
        <v>16891260.099999998</v>
      </c>
      <c r="D39" s="67">
        <f t="shared" si="24"/>
        <v>221970.51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0</v>
      </c>
      <c r="I39" s="87">
        <f t="shared" si="26"/>
        <v>0</v>
      </c>
      <c r="J39" s="87">
        <f t="shared" si="4"/>
        <v>0</v>
      </c>
      <c r="K39" s="87">
        <f t="shared" si="27"/>
        <v>0</v>
      </c>
      <c r="L39" s="87">
        <f t="shared" si="27"/>
        <v>0</v>
      </c>
      <c r="M39" s="87">
        <f t="shared" si="6"/>
        <v>0</v>
      </c>
      <c r="N39" s="87">
        <f t="shared" si="28"/>
        <v>0</v>
      </c>
      <c r="O39" s="87">
        <f t="shared" si="28"/>
        <v>0</v>
      </c>
      <c r="P39" s="87">
        <f t="shared" si="8"/>
        <v>0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1997844.4400000002</v>
      </c>
      <c r="AA39" s="87">
        <f t="shared" si="32"/>
        <v>0</v>
      </c>
      <c r="AB39" s="87">
        <f t="shared" si="16"/>
        <v>1997844.4400000002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14635781.18</v>
      </c>
      <c r="AG39" s="87">
        <f t="shared" si="34"/>
        <v>221970.51</v>
      </c>
      <c r="AH39" s="87">
        <f t="shared" si="20"/>
        <v>14857751.689999999</v>
      </c>
      <c r="AI39" s="87">
        <f t="shared" si="35"/>
        <v>257634.48</v>
      </c>
      <c r="AJ39" s="87">
        <f t="shared" si="35"/>
        <v>0</v>
      </c>
      <c r="AK39" s="91">
        <f t="shared" si="22"/>
        <v>257634.48</v>
      </c>
      <c r="AL39" s="41">
        <f t="shared" si="23"/>
        <v>17113230.609999999</v>
      </c>
    </row>
    <row r="40" spans="2:38" ht="13.35" thickTop="1" thickBot="1" x14ac:dyDescent="0.45">
      <c r="B40" s="50" t="s">
        <v>130</v>
      </c>
      <c r="C40" s="67">
        <f t="shared" si="24"/>
        <v>5025486.6400000006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3037500</v>
      </c>
      <c r="I40" s="87">
        <f t="shared" si="26"/>
        <v>0</v>
      </c>
      <c r="J40" s="87">
        <f t="shared" si="4"/>
        <v>3037500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0</v>
      </c>
      <c r="R40" s="87">
        <f t="shared" si="29"/>
        <v>0</v>
      </c>
      <c r="S40" s="87">
        <f t="shared" si="10"/>
        <v>0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178221.87</v>
      </c>
      <c r="AA40" s="87">
        <f t="shared" si="32"/>
        <v>0</v>
      </c>
      <c r="AB40" s="87">
        <f t="shared" si="16"/>
        <v>178221.87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1809764.77</v>
      </c>
      <c r="AG40" s="87">
        <f t="shared" si="34"/>
        <v>0</v>
      </c>
      <c r="AH40" s="87">
        <f t="shared" si="20"/>
        <v>1809764.77</v>
      </c>
      <c r="AI40" s="87">
        <f t="shared" si="35"/>
        <v>0</v>
      </c>
      <c r="AJ40" s="87">
        <f t="shared" si="35"/>
        <v>0</v>
      </c>
      <c r="AK40" s="91">
        <f t="shared" si="22"/>
        <v>0</v>
      </c>
      <c r="AL40" s="41">
        <f t="shared" si="23"/>
        <v>5025486.6400000006</v>
      </c>
    </row>
    <row r="41" spans="2:38" ht="13.35" thickTop="1" thickBot="1" x14ac:dyDescent="0.45">
      <c r="B41" s="51" t="s">
        <v>131</v>
      </c>
      <c r="C41" s="67">
        <f t="shared" si="24"/>
        <v>8066205.1000000006</v>
      </c>
      <c r="D41" s="67">
        <f t="shared" si="24"/>
        <v>177226.35</v>
      </c>
      <c r="E41" s="87">
        <f t="shared" si="25"/>
        <v>219167.22999999998</v>
      </c>
      <c r="F41" s="87">
        <f t="shared" si="25"/>
        <v>2477.6</v>
      </c>
      <c r="G41" s="87">
        <f t="shared" si="2"/>
        <v>221644.83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0</v>
      </c>
      <c r="L41" s="87">
        <f t="shared" si="27"/>
        <v>153341</v>
      </c>
      <c r="M41" s="87">
        <f t="shared" si="6"/>
        <v>153341</v>
      </c>
      <c r="N41" s="87">
        <f t="shared" si="28"/>
        <v>9757.68</v>
      </c>
      <c r="O41" s="87">
        <f t="shared" si="28"/>
        <v>0</v>
      </c>
      <c r="P41" s="87">
        <f t="shared" si="8"/>
        <v>9757.68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4353896.83</v>
      </c>
      <c r="AA41" s="87">
        <f t="shared" si="32"/>
        <v>12068.98</v>
      </c>
      <c r="AB41" s="87">
        <f t="shared" si="16"/>
        <v>4365965.8100000005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3483383.3600000003</v>
      </c>
      <c r="AJ41" s="87">
        <f t="shared" si="35"/>
        <v>9338.77</v>
      </c>
      <c r="AK41" s="91">
        <f t="shared" si="22"/>
        <v>3492722.1300000004</v>
      </c>
      <c r="AL41" s="41">
        <f t="shared" si="23"/>
        <v>8243431.4500000002</v>
      </c>
    </row>
    <row r="42" spans="2:38" ht="13" thickTop="1" x14ac:dyDescent="0.4">
      <c r="B42" s="53" t="s">
        <v>21</v>
      </c>
      <c r="C42" s="61">
        <f t="shared" ref="C42:AJ42" si="36">SUM(C9:C41)</f>
        <v>25220746603.689995</v>
      </c>
      <c r="D42" s="61">
        <f t="shared" si="36"/>
        <v>13952457000.82</v>
      </c>
      <c r="E42" s="61">
        <f t="shared" si="36"/>
        <v>154572738.38999999</v>
      </c>
      <c r="F42" s="61">
        <f t="shared" si="36"/>
        <v>30990.86</v>
      </c>
      <c r="G42" s="61">
        <f t="shared" si="36"/>
        <v>154603729.25</v>
      </c>
      <c r="H42" s="61">
        <f t="shared" si="36"/>
        <v>2481516429.5299993</v>
      </c>
      <c r="I42" s="61">
        <f t="shared" si="36"/>
        <v>3394313206.2799997</v>
      </c>
      <c r="J42" s="61">
        <f t="shared" si="36"/>
        <v>5875829635.8100014</v>
      </c>
      <c r="K42" s="61">
        <f t="shared" si="36"/>
        <v>8035822.6799999997</v>
      </c>
      <c r="L42" s="61">
        <f t="shared" si="36"/>
        <v>9479166596.0000019</v>
      </c>
      <c r="M42" s="61">
        <f t="shared" si="36"/>
        <v>9487202418.6800022</v>
      </c>
      <c r="N42" s="61">
        <f t="shared" si="36"/>
        <v>274528407.43000001</v>
      </c>
      <c r="O42" s="61">
        <f t="shared" si="36"/>
        <v>5844791.9799999995</v>
      </c>
      <c r="P42" s="61">
        <f t="shared" si="36"/>
        <v>280373199.40999997</v>
      </c>
      <c r="Q42" s="61">
        <f t="shared" si="36"/>
        <v>9760842166.1499996</v>
      </c>
      <c r="R42" s="61">
        <f t="shared" si="36"/>
        <v>702183501.08999991</v>
      </c>
      <c r="S42" s="61">
        <f t="shared" si="36"/>
        <v>10463025667.240002</v>
      </c>
      <c r="T42" s="61">
        <f t="shared" si="36"/>
        <v>486212892.44999999</v>
      </c>
      <c r="U42" s="61">
        <f t="shared" si="36"/>
        <v>1248988.7</v>
      </c>
      <c r="V42" s="61">
        <f t="shared" si="36"/>
        <v>487461881.14999998</v>
      </c>
      <c r="W42" s="61">
        <f t="shared" si="36"/>
        <v>543580021.72000015</v>
      </c>
      <c r="X42" s="61">
        <f t="shared" si="36"/>
        <v>5330552.7300000004</v>
      </c>
      <c r="Y42" s="61">
        <f t="shared" si="36"/>
        <v>548910574.45000017</v>
      </c>
      <c r="Z42" s="61">
        <f t="shared" si="36"/>
        <v>8750026033.3299999</v>
      </c>
      <c r="AA42" s="61">
        <f t="shared" si="36"/>
        <v>21773674.010000009</v>
      </c>
      <c r="AB42" s="61">
        <f t="shared" si="36"/>
        <v>8771799707.3399982</v>
      </c>
      <c r="AC42" s="61">
        <f t="shared" si="36"/>
        <v>0</v>
      </c>
      <c r="AD42" s="61">
        <f t="shared" si="36"/>
        <v>245393199.75</v>
      </c>
      <c r="AE42" s="61">
        <f t="shared" si="36"/>
        <v>245393199.75</v>
      </c>
      <c r="AF42" s="61">
        <f t="shared" si="36"/>
        <v>718169404.79999983</v>
      </c>
      <c r="AG42" s="61">
        <f t="shared" si="36"/>
        <v>10765830.090000002</v>
      </c>
      <c r="AH42" s="61">
        <f t="shared" si="36"/>
        <v>728935234.8900001</v>
      </c>
      <c r="AI42" s="61">
        <f t="shared" si="36"/>
        <v>2043262687.2099993</v>
      </c>
      <c r="AJ42" s="61">
        <f t="shared" si="36"/>
        <v>86405669.329999998</v>
      </c>
      <c r="AK42" s="91">
        <f t="shared" si="22"/>
        <v>2129668356.5399992</v>
      </c>
    </row>
    <row r="43" spans="2:38" x14ac:dyDescent="0.4">
      <c r="B43" s="34"/>
      <c r="C43" s="35"/>
      <c r="D43" s="34"/>
      <c r="E43" s="35"/>
      <c r="F43" s="34"/>
      <c r="G43" s="34"/>
      <c r="H43" s="35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</row>
    <row r="44" spans="2:38" x14ac:dyDescent="0.4">
      <c r="B44" s="5" t="s">
        <v>38</v>
      </c>
      <c r="C44" s="178">
        <f>(D42/C45*100)</f>
        <v>35.61734991522026</v>
      </c>
      <c r="D44" s="178"/>
      <c r="E44" s="178">
        <f>(F42/E45*100)</f>
        <v>2.0045350878882501E-2</v>
      </c>
      <c r="F44" s="178"/>
      <c r="G44" s="36"/>
      <c r="H44" s="178">
        <f>(I42/H45*100)</f>
        <v>57.767386337981939</v>
      </c>
      <c r="I44" s="178"/>
      <c r="J44" s="36"/>
      <c r="K44" s="178">
        <f>(L42/K45*100)</f>
        <v>99.915298289997708</v>
      </c>
      <c r="L44" s="178"/>
      <c r="M44" s="36"/>
      <c r="N44" s="178">
        <f>(O42/N45*100)</f>
        <v>2.0846471746584259</v>
      </c>
      <c r="O44" s="178"/>
      <c r="P44" s="36"/>
      <c r="Q44" s="178">
        <f>(R42/Q45*100)</f>
        <v>6.7110941272805462</v>
      </c>
      <c r="R44" s="178"/>
      <c r="S44" s="36"/>
      <c r="T44" s="178">
        <f>(U42/T45*100)</f>
        <v>0.25622284496450004</v>
      </c>
      <c r="U44" s="178"/>
      <c r="V44" s="36"/>
      <c r="W44" s="178">
        <f>(X42/W45*100)</f>
        <v>0.97111496446231371</v>
      </c>
      <c r="X44" s="178"/>
      <c r="Y44" s="36"/>
      <c r="Z44" s="178">
        <f>(AA42/Z45*100)</f>
        <v>0.24822356570431492</v>
      </c>
      <c r="AA44" s="178"/>
      <c r="AB44" s="36"/>
      <c r="AC44" s="178">
        <f>(AD42/AC45*100)</f>
        <v>100</v>
      </c>
      <c r="AD44" s="178"/>
      <c r="AE44" s="36"/>
      <c r="AF44" s="178">
        <f>(AG42/AF45*100)</f>
        <v>1.4769254626063757</v>
      </c>
      <c r="AG44" s="178"/>
      <c r="AH44" s="36"/>
      <c r="AI44" s="178">
        <f>(AJ42/AI45*100)</f>
        <v>4.0572359102137572</v>
      </c>
      <c r="AJ44" s="178"/>
      <c r="AK44" s="36"/>
    </row>
    <row r="45" spans="2:38" x14ac:dyDescent="0.4">
      <c r="B45" s="5" t="s">
        <v>39</v>
      </c>
      <c r="C45" s="180">
        <f>(C42+D42)</f>
        <v>39173203604.509995</v>
      </c>
      <c r="D45" s="181"/>
      <c r="E45" s="180">
        <f>(E42+F42)</f>
        <v>154603729.25</v>
      </c>
      <c r="F45" s="181"/>
      <c r="G45" s="37"/>
      <c r="H45" s="180">
        <f>(H42+I42)</f>
        <v>5875829635.8099995</v>
      </c>
      <c r="I45" s="181"/>
      <c r="J45" s="37"/>
      <c r="K45" s="180">
        <f>(K42+L42)</f>
        <v>9487202418.6800022</v>
      </c>
      <c r="L45" s="181"/>
      <c r="M45" s="37"/>
      <c r="N45" s="180">
        <f>(N42+O42)</f>
        <v>280373199.41000003</v>
      </c>
      <c r="O45" s="181"/>
      <c r="P45" s="37"/>
      <c r="Q45" s="180">
        <f>(Q42+R42)</f>
        <v>10463025667.24</v>
      </c>
      <c r="R45" s="181"/>
      <c r="S45" s="37"/>
      <c r="T45" s="180">
        <f>(T42+U42)</f>
        <v>487461881.14999998</v>
      </c>
      <c r="U45" s="181"/>
      <c r="V45" s="37"/>
      <c r="W45" s="180">
        <f>(W42+X42)</f>
        <v>548910574.45000017</v>
      </c>
      <c r="X45" s="181"/>
      <c r="Y45" s="37"/>
      <c r="Z45" s="180">
        <f>(Z42+AA42)</f>
        <v>8771799707.3400002</v>
      </c>
      <c r="AA45" s="181"/>
      <c r="AB45" s="37"/>
      <c r="AC45" s="180">
        <f>(AC42+AD42)</f>
        <v>245393199.75</v>
      </c>
      <c r="AD45" s="181"/>
      <c r="AE45" s="37"/>
      <c r="AF45" s="180">
        <f>(AF42+AG42)</f>
        <v>728935234.88999987</v>
      </c>
      <c r="AG45" s="181"/>
      <c r="AH45" s="37"/>
      <c r="AI45" s="180">
        <f>(AI42+AJ42)</f>
        <v>2129668356.5399992</v>
      </c>
      <c r="AJ45" s="181"/>
      <c r="AK45" s="37"/>
    </row>
    <row r="46" spans="2:38" x14ac:dyDescent="0.4">
      <c r="B46" s="5" t="s">
        <v>40</v>
      </c>
      <c r="C46" s="178">
        <f>SUM(E46:AJ46)</f>
        <v>100</v>
      </c>
      <c r="D46" s="181"/>
      <c r="E46" s="178">
        <f>(E45/C45*100)</f>
        <v>0.39466705559971238</v>
      </c>
      <c r="F46" s="178"/>
      <c r="G46" s="36"/>
      <c r="H46" s="178">
        <f>(H45/C45*100)</f>
        <v>14.999614775273365</v>
      </c>
      <c r="I46" s="178"/>
      <c r="J46" s="36"/>
      <c r="K46" s="178">
        <f>(K45/C45*100)</f>
        <v>24.218602375394553</v>
      </c>
      <c r="L46" s="178"/>
      <c r="M46" s="36"/>
      <c r="N46" s="178">
        <f>(N45/C45*100)</f>
        <v>0.71572701135354877</v>
      </c>
      <c r="O46" s="178"/>
      <c r="P46" s="36"/>
      <c r="Q46" s="178">
        <f>(Q45/C45*100)</f>
        <v>26.709650231505183</v>
      </c>
      <c r="R46" s="178"/>
      <c r="S46" s="36"/>
      <c r="T46" s="178">
        <f>(T45/C45*100)</f>
        <v>1.2443758393400295</v>
      </c>
      <c r="U46" s="178"/>
      <c r="V46" s="36"/>
      <c r="W46" s="178">
        <f>(W45/C45*100)</f>
        <v>1.4012399394028736</v>
      </c>
      <c r="X46" s="178"/>
      <c r="Y46" s="36"/>
      <c r="Z46" s="178">
        <f>(Z45/C45*100)</f>
        <v>22.392347064333809</v>
      </c>
      <c r="AA46" s="178"/>
      <c r="AB46" s="36"/>
      <c r="AC46" s="178">
        <f>(AC45/C45*100)</f>
        <v>0.62643127743003379</v>
      </c>
      <c r="AD46" s="178"/>
      <c r="AE46" s="36"/>
      <c r="AF46" s="178">
        <f>(AF45/C45*100)</f>
        <v>1.8608006693792023</v>
      </c>
      <c r="AG46" s="178"/>
      <c r="AH46" s="36"/>
      <c r="AI46" s="178">
        <f>(AI45/C45*100)</f>
        <v>5.4365437609877061</v>
      </c>
      <c r="AJ46" s="178"/>
      <c r="AK46" s="36"/>
    </row>
    <row r="47" spans="2:38" x14ac:dyDescent="0.4">
      <c r="B47" s="93" t="s">
        <v>172</v>
      </c>
      <c r="C47" s="39"/>
      <c r="D47" s="3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</row>
    <row r="48" spans="2:38" x14ac:dyDescent="0.4">
      <c r="B48" s="28"/>
      <c r="C48" s="39"/>
      <c r="D48" s="31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9" x14ac:dyDescent="0.4">
      <c r="B49" s="28"/>
      <c r="C49" s="39"/>
      <c r="D49" s="31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</row>
    <row r="50" spans="1:39" x14ac:dyDescent="0.4">
      <c r="B50" s="28"/>
      <c r="C50" s="39"/>
      <c r="D50" s="31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9" x14ac:dyDescent="0.4">
      <c r="B51" s="28"/>
      <c r="C51" s="39"/>
      <c r="D51" s="31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9" x14ac:dyDescent="0.4">
      <c r="B52" s="28"/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9" x14ac:dyDescent="0.4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9" x14ac:dyDescent="0.4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1:39" ht="20.25" customHeight="1" x14ac:dyDescent="0.6">
      <c r="B55" s="182" t="s">
        <v>42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</row>
    <row r="56" spans="1:39" ht="12.75" customHeight="1" x14ac:dyDescent="0.4">
      <c r="B56" s="183" t="s">
        <v>56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</row>
    <row r="57" spans="1:39" ht="12.75" customHeight="1" x14ac:dyDescent="0.4">
      <c r="B57" s="184" t="s">
        <v>169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</row>
    <row r="58" spans="1:39" ht="12.75" customHeight="1" x14ac:dyDescent="0.4">
      <c r="B58" s="183" t="s">
        <v>91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</row>
    <row r="59" spans="1:39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9" ht="13" thickBot="1" x14ac:dyDescent="0.45">
      <c r="E60" s="132" t="str">
        <f>E61&amp;E62</f>
        <v>Vida IndividualNo Exoneradas</v>
      </c>
      <c r="F60" s="132" t="str">
        <f>E61&amp;F62</f>
        <v>Vida IndividualExoneradas</v>
      </c>
      <c r="H60" s="132" t="str">
        <f>H61&amp;H62</f>
        <v>Vida ColectivoNo Exoneradas</v>
      </c>
      <c r="I60" s="132" t="str">
        <f>H61&amp;I62</f>
        <v>Vida ColectivoExoneradas</v>
      </c>
      <c r="K60" s="132" t="str">
        <f>K61&amp;K62</f>
        <v>SaludNo Exoneradas</v>
      </c>
      <c r="L60" s="132" t="str">
        <f>K61&amp;L62</f>
        <v>SaludExoneradas</v>
      </c>
      <c r="N60" s="132" t="str">
        <f>N61&amp;N62</f>
        <v>Accidentes PersonalesNo Exoneradas</v>
      </c>
      <c r="O60" s="132" t="str">
        <f>N61&amp;O62</f>
        <v>Accidentes PersonalesExoneradas</v>
      </c>
      <c r="Q60" s="132" t="str">
        <f>Q61&amp;Q62</f>
        <v>Incendio y AliadosNo Exoneradas</v>
      </c>
      <c r="R60" s="132" t="str">
        <f>Q61&amp;R62</f>
        <v>Incendio y AliadosExoneradas</v>
      </c>
      <c r="T60" s="132" t="str">
        <f>T61&amp;T62</f>
        <v>Naves Maritimas y AéreasNo Exoneradas</v>
      </c>
      <c r="U60" s="132" t="str">
        <f>T61&amp;U62</f>
        <v>Naves Maritimas y AéreasExoneradas</v>
      </c>
      <c r="W60" s="132" t="str">
        <f>W61&amp;W62</f>
        <v>Transporte de CargaNo Exoneradas</v>
      </c>
      <c r="X60" s="132" t="str">
        <f>W61&amp;X62</f>
        <v>Transporte de CargaExoneradas</v>
      </c>
      <c r="Z60" s="132" t="str">
        <f>Z61&amp;Z62</f>
        <v>Vehículos de MotorNo Exoneradas</v>
      </c>
      <c r="AA60" s="132" t="str">
        <f>Z61&amp;AA62</f>
        <v>Vehículos de MotorExoneradas</v>
      </c>
      <c r="AC60" s="132" t="str">
        <f>AC61&amp;AC62</f>
        <v>Agrícola y PecuarioNo Exoneradas</v>
      </c>
      <c r="AD60" s="132" t="str">
        <f>AC61&amp;AD62</f>
        <v>Agrícola y PecuarioExoneradas</v>
      </c>
      <c r="AF60" s="132" t="str">
        <f>AF61&amp;AF62</f>
        <v>FianzasNo Exoneradas</v>
      </c>
      <c r="AG60" s="132" t="str">
        <f>AF61&amp;AG62</f>
        <v>FianzasExoneradas</v>
      </c>
      <c r="AI60" s="132" t="str">
        <f>AI61&amp;AI62</f>
        <v>Otros SegurosNo Exoneradas</v>
      </c>
      <c r="AJ60" s="132" t="str">
        <f>AI61&amp;AJ62</f>
        <v>Otros SegurosExoneradas</v>
      </c>
    </row>
    <row r="61" spans="1:39" ht="13.35" thickTop="1" thickBot="1" x14ac:dyDescent="0.45">
      <c r="B61" s="173" t="s">
        <v>33</v>
      </c>
      <c r="C61" s="179" t="s">
        <v>0</v>
      </c>
      <c r="D61" s="179"/>
      <c r="E61" s="179" t="s">
        <v>12</v>
      </c>
      <c r="F61" s="179"/>
      <c r="G61" s="110"/>
      <c r="H61" s="179" t="s">
        <v>13</v>
      </c>
      <c r="I61" s="179"/>
      <c r="J61" s="110"/>
      <c r="K61" s="179" t="s">
        <v>14</v>
      </c>
      <c r="L61" s="179"/>
      <c r="M61" s="110"/>
      <c r="N61" s="179" t="s">
        <v>15</v>
      </c>
      <c r="O61" s="179"/>
      <c r="P61" s="110"/>
      <c r="Q61" s="179" t="s">
        <v>27</v>
      </c>
      <c r="R61" s="179"/>
      <c r="S61" s="110"/>
      <c r="T61" s="179" t="s">
        <v>35</v>
      </c>
      <c r="U61" s="179"/>
      <c r="V61" s="110"/>
      <c r="W61" s="179" t="s">
        <v>16</v>
      </c>
      <c r="X61" s="179"/>
      <c r="Y61" s="110"/>
      <c r="Z61" s="179" t="s">
        <v>67</v>
      </c>
      <c r="AA61" s="179"/>
      <c r="AB61" s="110"/>
      <c r="AC61" s="179" t="s">
        <v>34</v>
      </c>
      <c r="AD61" s="179"/>
      <c r="AE61" s="110"/>
      <c r="AF61" s="179" t="s">
        <v>17</v>
      </c>
      <c r="AG61" s="179"/>
      <c r="AH61" s="110"/>
      <c r="AI61" s="179" t="s">
        <v>18</v>
      </c>
      <c r="AJ61" s="179"/>
      <c r="AK61" s="65"/>
      <c r="AL61" s="30" t="s">
        <v>108</v>
      </c>
    </row>
    <row r="62" spans="1:39" ht="13.35" thickTop="1" thickBot="1" x14ac:dyDescent="0.45">
      <c r="B62" s="186"/>
      <c r="C62" s="110" t="s">
        <v>28</v>
      </c>
      <c r="D62" s="110" t="s">
        <v>25</v>
      </c>
      <c r="E62" s="110" t="s">
        <v>28</v>
      </c>
      <c r="F62" s="110" t="s">
        <v>25</v>
      </c>
      <c r="G62" s="110"/>
      <c r="H62" s="110" t="s">
        <v>28</v>
      </c>
      <c r="I62" s="110" t="s">
        <v>25</v>
      </c>
      <c r="J62" s="110"/>
      <c r="K62" s="110" t="s">
        <v>28</v>
      </c>
      <c r="L62" s="110" t="s">
        <v>25</v>
      </c>
      <c r="M62" s="110"/>
      <c r="N62" s="110" t="s">
        <v>28</v>
      </c>
      <c r="O62" s="110" t="s">
        <v>25</v>
      </c>
      <c r="P62" s="110"/>
      <c r="Q62" s="110" t="s">
        <v>28</v>
      </c>
      <c r="R62" s="110" t="s">
        <v>25</v>
      </c>
      <c r="S62" s="110"/>
      <c r="T62" s="110" t="s">
        <v>28</v>
      </c>
      <c r="U62" s="110" t="s">
        <v>25</v>
      </c>
      <c r="V62" s="110"/>
      <c r="W62" s="110" t="s">
        <v>28</v>
      </c>
      <c r="X62" s="110" t="s">
        <v>25</v>
      </c>
      <c r="Y62" s="110"/>
      <c r="Z62" s="110" t="s">
        <v>28</v>
      </c>
      <c r="AA62" s="110" t="s">
        <v>25</v>
      </c>
      <c r="AB62" s="110"/>
      <c r="AC62" s="110" t="s">
        <v>28</v>
      </c>
      <c r="AD62" s="110" t="s">
        <v>25</v>
      </c>
      <c r="AE62" s="110"/>
      <c r="AF62" s="110" t="s">
        <v>28</v>
      </c>
      <c r="AG62" s="110" t="s">
        <v>25</v>
      </c>
      <c r="AH62" s="110"/>
      <c r="AI62" s="110" t="s">
        <v>28</v>
      </c>
      <c r="AJ62" s="110" t="s">
        <v>25</v>
      </c>
      <c r="AK62" s="65"/>
      <c r="AL62" s="30" t="s">
        <v>108</v>
      </c>
    </row>
    <row r="63" spans="1:39" ht="13" thickTop="1" x14ac:dyDescent="0.4">
      <c r="A63" s="132" t="str">
        <f>AM63&amp;B63</f>
        <v>EneroSeguros Universal, S. A.</v>
      </c>
      <c r="B63" s="87" t="s">
        <v>84</v>
      </c>
      <c r="C63" s="88">
        <f t="shared" ref="C63:C95" si="37">SUMIF($E$62:$AJ$62,$C$62,$E63:$AJ63)</f>
        <v>722974961.87000012</v>
      </c>
      <c r="D63" s="88">
        <f t="shared" ref="D63:D95" si="38">SUMIF($E$62:$AJ$62,$D$62,$E63:$AJ63)</f>
        <v>449155022.14999998</v>
      </c>
      <c r="E63" s="87">
        <v>4509995.3600000003</v>
      </c>
      <c r="F63" s="87">
        <v>4807.3999999999996</v>
      </c>
      <c r="G63" s="87">
        <f t="shared" ref="G63:G95" si="39">SUBTOTAL(109,E63:F63)</f>
        <v>4514802.7600000007</v>
      </c>
      <c r="H63" s="87">
        <v>81084364.040000007</v>
      </c>
      <c r="I63" s="87">
        <v>163018332.84999999</v>
      </c>
      <c r="J63" s="87">
        <f t="shared" ref="J63:J95" si="40">SUBTOTAL(109,H63:I63)</f>
        <v>244102696.88999999</v>
      </c>
      <c r="K63" s="87">
        <v>439.66</v>
      </c>
      <c r="L63" s="87">
        <v>282510900.52999997</v>
      </c>
      <c r="M63" s="87">
        <f t="shared" ref="M63:M95" si="41">SUBTOTAL(109,K63:L63)</f>
        <v>282511340.19</v>
      </c>
      <c r="N63" s="87">
        <v>23414701.170000002</v>
      </c>
      <c r="O63" s="87" t="s">
        <v>171</v>
      </c>
      <c r="P63" s="87">
        <f t="shared" ref="P63:P95" si="42">SUBTOTAL(109,N63:O63)</f>
        <v>23414701.170000002</v>
      </c>
      <c r="Q63" s="87">
        <v>303764685.24000001</v>
      </c>
      <c r="R63" s="87">
        <v>3076766.29</v>
      </c>
      <c r="S63" s="87">
        <f t="shared" ref="S63:S95" si="43">SUBTOTAL(109,Q63:R63)</f>
        <v>306841451.53000003</v>
      </c>
      <c r="T63" s="87">
        <v>1326853.79</v>
      </c>
      <c r="U63" s="87" t="s">
        <v>171</v>
      </c>
      <c r="V63" s="87">
        <f t="shared" ref="V63:V95" si="44">SUBTOTAL(109,T63:U63)</f>
        <v>1326853.79</v>
      </c>
      <c r="W63" s="87">
        <v>19824766.73</v>
      </c>
      <c r="X63" s="87">
        <v>22522.5</v>
      </c>
      <c r="Y63" s="87">
        <f t="shared" ref="Y63:Y95" si="45">SUBTOTAL(109,W63:X63)</f>
        <v>19847289.23</v>
      </c>
      <c r="Z63" s="87">
        <v>200125989.66999999</v>
      </c>
      <c r="AA63" s="87">
        <v>372602.21</v>
      </c>
      <c r="AB63" s="87">
        <f t="shared" ref="AB63:AB95" si="46">SUBTOTAL(109,Z63:AA63)</f>
        <v>200498591.88</v>
      </c>
      <c r="AC63" s="87" t="s">
        <v>171</v>
      </c>
      <c r="AD63" s="87" t="s">
        <v>171</v>
      </c>
      <c r="AE63" s="87">
        <f t="shared" ref="AE63:AE95" si="47">SUBTOTAL(109,AC63:AD63)</f>
        <v>0</v>
      </c>
      <c r="AF63" s="87">
        <v>11041075.59</v>
      </c>
      <c r="AG63" s="87">
        <v>12716.08</v>
      </c>
      <c r="AH63" s="87">
        <f t="shared" ref="AH63:AH95" si="48">SUBTOTAL(109,AF63:AG63)</f>
        <v>11053791.67</v>
      </c>
      <c r="AI63" s="87">
        <v>77882090.620000005</v>
      </c>
      <c r="AJ63" s="87">
        <v>136374.29</v>
      </c>
      <c r="AK63" s="87">
        <f t="shared" ref="AK63:AK95" si="49">SUBTOTAL(109,AI63:AJ63)</f>
        <v>78018464.910000011</v>
      </c>
      <c r="AL63" s="41">
        <f t="shared" ref="AL63:AL95" si="50">SUM(C63:D63)</f>
        <v>1172129984.02</v>
      </c>
      <c r="AM63" s="132" t="s">
        <v>23</v>
      </c>
    </row>
    <row r="64" spans="1:39" x14ac:dyDescent="0.4">
      <c r="A64" s="132" t="str">
        <f t="shared" ref="A64:A123" si="51">AM64&amp;B64</f>
        <v>EneroHumano Seguros, S. A.</v>
      </c>
      <c r="B64" s="51" t="s">
        <v>92</v>
      </c>
      <c r="C64" s="88">
        <f t="shared" si="37"/>
        <v>119152242.25</v>
      </c>
      <c r="D64" s="88">
        <f t="shared" si="38"/>
        <v>992379258.21000004</v>
      </c>
      <c r="E64" s="87">
        <v>3420103.45</v>
      </c>
      <c r="F64" s="87">
        <v>0.06</v>
      </c>
      <c r="G64" s="87">
        <f t="shared" si="39"/>
        <v>3420103.5100000002</v>
      </c>
      <c r="H64" s="87">
        <v>22185154.699999999</v>
      </c>
      <c r="I64" s="87">
        <v>1304530.26</v>
      </c>
      <c r="J64" s="87">
        <f t="shared" si="40"/>
        <v>23489684.960000001</v>
      </c>
      <c r="K64" s="87" t="s">
        <v>171</v>
      </c>
      <c r="L64" s="87">
        <v>987328219.30999994</v>
      </c>
      <c r="M64" s="87">
        <f t="shared" si="41"/>
        <v>987328219.30999994</v>
      </c>
      <c r="N64" s="87">
        <v>596243.41</v>
      </c>
      <c r="O64" s="87">
        <v>0.06</v>
      </c>
      <c r="P64" s="87">
        <f t="shared" si="42"/>
        <v>596243.47000000009</v>
      </c>
      <c r="Q64" s="87">
        <v>24459730.829999998</v>
      </c>
      <c r="R64" s="87">
        <v>789009.19</v>
      </c>
      <c r="S64" s="87">
        <f t="shared" si="43"/>
        <v>25248740.02</v>
      </c>
      <c r="T64" s="87">
        <v>333481.46999999997</v>
      </c>
      <c r="U64" s="87" t="s">
        <v>171</v>
      </c>
      <c r="V64" s="87">
        <f t="shared" si="44"/>
        <v>333481.46999999997</v>
      </c>
      <c r="W64" s="87">
        <v>1122377.46</v>
      </c>
      <c r="X64" s="87">
        <v>99978.83</v>
      </c>
      <c r="Y64" s="87">
        <f t="shared" si="45"/>
        <v>1222356.29</v>
      </c>
      <c r="Z64" s="87">
        <v>60516094.93</v>
      </c>
      <c r="AA64" s="87">
        <v>1.1100000000000001</v>
      </c>
      <c r="AB64" s="87">
        <f t="shared" si="46"/>
        <v>60516096.039999999</v>
      </c>
      <c r="AC64" s="87" t="s">
        <v>171</v>
      </c>
      <c r="AD64" s="87" t="s">
        <v>171</v>
      </c>
      <c r="AE64" s="87">
        <f t="shared" si="47"/>
        <v>0</v>
      </c>
      <c r="AF64" s="87">
        <v>912748.94</v>
      </c>
      <c r="AG64" s="87">
        <v>28864.49</v>
      </c>
      <c r="AH64" s="87">
        <f t="shared" si="48"/>
        <v>941613.42999999993</v>
      </c>
      <c r="AI64" s="87">
        <v>5606307.0599999996</v>
      </c>
      <c r="AJ64" s="87">
        <v>2828654.9</v>
      </c>
      <c r="AK64" s="87">
        <f t="shared" si="49"/>
        <v>8434961.959999999</v>
      </c>
      <c r="AL64" s="41">
        <f t="shared" si="50"/>
        <v>1111531500.46</v>
      </c>
      <c r="AM64" s="132" t="s">
        <v>23</v>
      </c>
    </row>
    <row r="65" spans="1:39" x14ac:dyDescent="0.4">
      <c r="A65" s="132" t="str">
        <f t="shared" si="51"/>
        <v>EneroSeguros Reservas, S. A.</v>
      </c>
      <c r="B65" s="51" t="s">
        <v>93</v>
      </c>
      <c r="C65" s="88">
        <f t="shared" si="37"/>
        <v>657367020.95000005</v>
      </c>
      <c r="D65" s="88">
        <f t="shared" si="38"/>
        <v>97544489.5</v>
      </c>
      <c r="E65" s="87">
        <v>2577618.62</v>
      </c>
      <c r="F65" s="87" t="s">
        <v>171</v>
      </c>
      <c r="G65" s="87">
        <f t="shared" si="39"/>
        <v>2577618.62</v>
      </c>
      <c r="H65" s="87">
        <v>135582877.40000001</v>
      </c>
      <c r="I65" s="87">
        <v>70276662.030000001</v>
      </c>
      <c r="J65" s="87">
        <f t="shared" si="40"/>
        <v>205859539.43000001</v>
      </c>
      <c r="K65" s="87" t="s">
        <v>171</v>
      </c>
      <c r="L65" s="87">
        <v>22522992.489999998</v>
      </c>
      <c r="M65" s="87">
        <f t="shared" si="41"/>
        <v>22522992.489999998</v>
      </c>
      <c r="N65" s="87">
        <v>1857882.91</v>
      </c>
      <c r="O65" s="87">
        <v>-8567.5</v>
      </c>
      <c r="P65" s="87">
        <f t="shared" si="42"/>
        <v>1849315.41</v>
      </c>
      <c r="Q65" s="87">
        <v>212734523.22</v>
      </c>
      <c r="R65" s="87">
        <v>4532943.01</v>
      </c>
      <c r="S65" s="87">
        <f t="shared" si="43"/>
        <v>217267466.22999999</v>
      </c>
      <c r="T65" s="87">
        <v>12758515.619999999</v>
      </c>
      <c r="U65" s="87" t="s">
        <v>171</v>
      </c>
      <c r="V65" s="87">
        <f t="shared" si="44"/>
        <v>12758515.619999999</v>
      </c>
      <c r="W65" s="87">
        <v>6766837.5800000001</v>
      </c>
      <c r="X65" s="87">
        <v>4.3899999999999997</v>
      </c>
      <c r="Y65" s="87">
        <f t="shared" si="45"/>
        <v>6766841.9699999997</v>
      </c>
      <c r="Z65" s="87">
        <v>233086424.38</v>
      </c>
      <c r="AA65" s="87">
        <v>87167.96</v>
      </c>
      <c r="AB65" s="87">
        <f t="shared" si="46"/>
        <v>233173592.34</v>
      </c>
      <c r="AC65" s="87" t="s">
        <v>171</v>
      </c>
      <c r="AD65" s="87" t="s">
        <v>171</v>
      </c>
      <c r="AE65" s="87">
        <f t="shared" si="47"/>
        <v>0</v>
      </c>
      <c r="AF65" s="87">
        <v>4252008.38</v>
      </c>
      <c r="AG65" s="87">
        <v>15999.53</v>
      </c>
      <c r="AH65" s="87">
        <f t="shared" si="48"/>
        <v>4268007.91</v>
      </c>
      <c r="AI65" s="87">
        <v>47750332.840000004</v>
      </c>
      <c r="AJ65" s="87">
        <v>117287.59</v>
      </c>
      <c r="AK65" s="87">
        <f t="shared" si="49"/>
        <v>47867620.430000007</v>
      </c>
      <c r="AL65" s="41">
        <f t="shared" si="50"/>
        <v>754911510.45000005</v>
      </c>
      <c r="AM65" s="132" t="s">
        <v>23</v>
      </c>
    </row>
    <row r="66" spans="1:39" x14ac:dyDescent="0.4">
      <c r="A66" s="132" t="str">
        <f t="shared" si="51"/>
        <v>EneroMapfre BHD Compañía de Seguros</v>
      </c>
      <c r="B66" s="51" t="s">
        <v>110</v>
      </c>
      <c r="C66" s="88">
        <f t="shared" si="37"/>
        <v>616210431.9000001</v>
      </c>
      <c r="D66" s="88">
        <f t="shared" si="38"/>
        <v>115216571.16</v>
      </c>
      <c r="E66" s="87">
        <v>2524164.63</v>
      </c>
      <c r="F66" s="87" t="s">
        <v>171</v>
      </c>
      <c r="G66" s="87">
        <f t="shared" si="39"/>
        <v>2524164.63</v>
      </c>
      <c r="H66" s="87">
        <v>92852108.670000002</v>
      </c>
      <c r="I66" s="87">
        <v>94850055.370000005</v>
      </c>
      <c r="J66" s="87">
        <f t="shared" si="40"/>
        <v>187702164.04000002</v>
      </c>
      <c r="K66" s="87" t="s">
        <v>171</v>
      </c>
      <c r="L66" s="87">
        <v>15694082.32</v>
      </c>
      <c r="M66" s="87">
        <f t="shared" si="41"/>
        <v>15694082.32</v>
      </c>
      <c r="N66" s="87">
        <v>11793650.41</v>
      </c>
      <c r="O66" s="87">
        <v>482154.92</v>
      </c>
      <c r="P66" s="87">
        <f t="shared" si="42"/>
        <v>12275805.33</v>
      </c>
      <c r="Q66" s="87">
        <v>266519831.52000001</v>
      </c>
      <c r="R66" s="87">
        <v>3353944.44</v>
      </c>
      <c r="S66" s="87">
        <f t="shared" si="43"/>
        <v>269873775.96000004</v>
      </c>
      <c r="T66" s="87">
        <v>773958.5</v>
      </c>
      <c r="U66" s="87" t="s">
        <v>171</v>
      </c>
      <c r="V66" s="87">
        <f t="shared" si="44"/>
        <v>773958.5</v>
      </c>
      <c r="W66" s="87">
        <v>3412771.49</v>
      </c>
      <c r="X66" s="87">
        <v>15625</v>
      </c>
      <c r="Y66" s="87">
        <f t="shared" si="45"/>
        <v>3428396.49</v>
      </c>
      <c r="Z66" s="87">
        <v>205663709.12</v>
      </c>
      <c r="AA66" s="87">
        <v>350890.25</v>
      </c>
      <c r="AB66" s="87">
        <f t="shared" si="46"/>
        <v>206014599.37</v>
      </c>
      <c r="AC66" s="87" t="s">
        <v>171</v>
      </c>
      <c r="AD66" s="87" t="s">
        <v>171</v>
      </c>
      <c r="AE66" s="87">
        <f t="shared" si="47"/>
        <v>0</v>
      </c>
      <c r="AF66" s="87">
        <v>7226944.8700000001</v>
      </c>
      <c r="AG66" s="87">
        <v>397615.33</v>
      </c>
      <c r="AH66" s="87">
        <f t="shared" si="48"/>
        <v>7624560.2000000002</v>
      </c>
      <c r="AI66" s="87">
        <v>25443292.690000001</v>
      </c>
      <c r="AJ66" s="87">
        <v>72203.53</v>
      </c>
      <c r="AK66" s="87">
        <f t="shared" si="49"/>
        <v>25515496.220000003</v>
      </c>
      <c r="AL66" s="41">
        <f t="shared" si="50"/>
        <v>731427003.06000006</v>
      </c>
      <c r="AM66" s="132" t="s">
        <v>23</v>
      </c>
    </row>
    <row r="67" spans="1:39" x14ac:dyDescent="0.4">
      <c r="A67" s="132" t="str">
        <f t="shared" si="51"/>
        <v>EneroLa Colonial, S. A., Compañia De Seguros</v>
      </c>
      <c r="B67" s="51" t="s">
        <v>111</v>
      </c>
      <c r="C67" s="88">
        <f t="shared" si="37"/>
        <v>410245324.10999995</v>
      </c>
      <c r="D67" s="88">
        <f t="shared" si="38"/>
        <v>143381226.70000002</v>
      </c>
      <c r="E67" s="87">
        <v>83679.5</v>
      </c>
      <c r="F67" s="87" t="s">
        <v>171</v>
      </c>
      <c r="G67" s="87">
        <f t="shared" si="39"/>
        <v>83679.5</v>
      </c>
      <c r="H67" s="87">
        <v>17263869.879999999</v>
      </c>
      <c r="I67" s="87" t="s">
        <v>171</v>
      </c>
      <c r="J67" s="87">
        <f t="shared" si="40"/>
        <v>17263869.879999999</v>
      </c>
      <c r="K67" s="87">
        <v>1258849.07</v>
      </c>
      <c r="L67" s="87">
        <v>71649173.829999998</v>
      </c>
      <c r="M67" s="87">
        <f t="shared" si="41"/>
        <v>72908022.899999991</v>
      </c>
      <c r="N67" s="87">
        <v>2499211.94</v>
      </c>
      <c r="O67" s="87" t="s">
        <v>171</v>
      </c>
      <c r="P67" s="87">
        <f t="shared" si="42"/>
        <v>2499211.94</v>
      </c>
      <c r="Q67" s="87">
        <v>149959594.66</v>
      </c>
      <c r="R67" s="87">
        <v>67573057.349999994</v>
      </c>
      <c r="S67" s="87">
        <f t="shared" si="43"/>
        <v>217532652.00999999</v>
      </c>
      <c r="T67" s="87">
        <v>3946139.68</v>
      </c>
      <c r="U67" s="87" t="s">
        <v>171</v>
      </c>
      <c r="V67" s="87">
        <f t="shared" si="44"/>
        <v>3946139.68</v>
      </c>
      <c r="W67" s="87">
        <v>8534476.7899999991</v>
      </c>
      <c r="X67" s="87">
        <v>131593.68</v>
      </c>
      <c r="Y67" s="87">
        <f t="shared" si="45"/>
        <v>8666070.4699999988</v>
      </c>
      <c r="Z67" s="87">
        <v>177282415.88999999</v>
      </c>
      <c r="AA67" s="87">
        <v>193236.44</v>
      </c>
      <c r="AB67" s="87">
        <f t="shared" si="46"/>
        <v>177475652.32999998</v>
      </c>
      <c r="AC67" s="87" t="s">
        <v>171</v>
      </c>
      <c r="AD67" s="87" t="s">
        <v>171</v>
      </c>
      <c r="AE67" s="87">
        <f t="shared" si="47"/>
        <v>0</v>
      </c>
      <c r="AF67" s="87">
        <v>14241269.57</v>
      </c>
      <c r="AG67" s="87">
        <v>204487.53</v>
      </c>
      <c r="AH67" s="87">
        <f t="shared" si="48"/>
        <v>14445757.1</v>
      </c>
      <c r="AI67" s="87">
        <v>35175817.130000003</v>
      </c>
      <c r="AJ67" s="87">
        <v>3629677.87</v>
      </c>
      <c r="AK67" s="87">
        <f t="shared" si="49"/>
        <v>38805495</v>
      </c>
      <c r="AL67" s="41">
        <f t="shared" si="50"/>
        <v>553626550.80999994</v>
      </c>
      <c r="AM67" s="132" t="s">
        <v>23</v>
      </c>
    </row>
    <row r="68" spans="1:39" x14ac:dyDescent="0.4">
      <c r="A68" s="132" t="str">
        <f t="shared" si="51"/>
        <v>EneroSeguros Sura, S.A.</v>
      </c>
      <c r="B68" s="51" t="s">
        <v>112</v>
      </c>
      <c r="C68" s="88">
        <f t="shared" si="37"/>
        <v>491533342.75</v>
      </c>
      <c r="D68" s="88">
        <f t="shared" si="38"/>
        <v>31527525.530000001</v>
      </c>
      <c r="E68" s="87">
        <v>1317215.27</v>
      </c>
      <c r="F68" s="87" t="s">
        <v>171</v>
      </c>
      <c r="G68" s="87">
        <f t="shared" si="39"/>
        <v>1317215.27</v>
      </c>
      <c r="H68" s="87">
        <v>15280379.26</v>
      </c>
      <c r="I68" s="87">
        <v>105030.7</v>
      </c>
      <c r="J68" s="87">
        <f t="shared" si="40"/>
        <v>15385409.959999999</v>
      </c>
      <c r="K68" s="87">
        <v>371491.95</v>
      </c>
      <c r="L68" s="87">
        <v>15233349.439999999</v>
      </c>
      <c r="M68" s="87">
        <f t="shared" si="41"/>
        <v>15604841.389999999</v>
      </c>
      <c r="N68" s="87">
        <v>736479.89</v>
      </c>
      <c r="O68" s="87" t="s">
        <v>171</v>
      </c>
      <c r="P68" s="87">
        <f t="shared" si="42"/>
        <v>736479.89</v>
      </c>
      <c r="Q68" s="87">
        <v>179173763.08000001</v>
      </c>
      <c r="R68" s="87">
        <v>12117543.189999999</v>
      </c>
      <c r="S68" s="87">
        <f t="shared" si="43"/>
        <v>191291306.27000001</v>
      </c>
      <c r="T68" s="87">
        <v>22563815.109999999</v>
      </c>
      <c r="U68" s="87" t="s">
        <v>171</v>
      </c>
      <c r="V68" s="87">
        <f t="shared" si="44"/>
        <v>22563815.109999999</v>
      </c>
      <c r="W68" s="87">
        <v>12404296.58</v>
      </c>
      <c r="X68" s="87">
        <v>55142.19</v>
      </c>
      <c r="Y68" s="87">
        <f t="shared" si="45"/>
        <v>12459438.77</v>
      </c>
      <c r="Z68" s="87">
        <v>159539839.34999999</v>
      </c>
      <c r="AA68" s="87">
        <v>929882.18</v>
      </c>
      <c r="AB68" s="87">
        <f t="shared" si="46"/>
        <v>160469721.53</v>
      </c>
      <c r="AC68" s="87" t="s">
        <v>171</v>
      </c>
      <c r="AD68" s="87" t="s">
        <v>171</v>
      </c>
      <c r="AE68" s="87">
        <f t="shared" si="47"/>
        <v>0</v>
      </c>
      <c r="AF68" s="87">
        <v>13933492.529999999</v>
      </c>
      <c r="AG68" s="87">
        <v>2381560.23</v>
      </c>
      <c r="AH68" s="87">
        <f t="shared" si="48"/>
        <v>16315052.76</v>
      </c>
      <c r="AI68" s="87">
        <v>86212569.730000004</v>
      </c>
      <c r="AJ68" s="87">
        <v>705017.6</v>
      </c>
      <c r="AK68" s="87">
        <f t="shared" si="49"/>
        <v>86917587.329999998</v>
      </c>
      <c r="AL68" s="41">
        <f t="shared" si="50"/>
        <v>523060868.27999997</v>
      </c>
      <c r="AM68" s="132" t="s">
        <v>23</v>
      </c>
    </row>
    <row r="69" spans="1:39" x14ac:dyDescent="0.4">
      <c r="A69" s="132" t="str">
        <f t="shared" si="51"/>
        <v>EneroSeguros Crecer, S. A.</v>
      </c>
      <c r="B69" s="51" t="s">
        <v>94</v>
      </c>
      <c r="C69" s="88">
        <f t="shared" si="37"/>
        <v>54111897.489999995</v>
      </c>
      <c r="D69" s="88">
        <f t="shared" si="38"/>
        <v>177031133.89999998</v>
      </c>
      <c r="E69" s="87" t="s">
        <v>171</v>
      </c>
      <c r="F69" s="87" t="s">
        <v>171</v>
      </c>
      <c r="G69" s="87">
        <f t="shared" si="39"/>
        <v>0</v>
      </c>
      <c r="H69" s="87">
        <v>22953032.969999999</v>
      </c>
      <c r="I69" s="87">
        <v>176312635.88999999</v>
      </c>
      <c r="J69" s="87">
        <f t="shared" si="40"/>
        <v>199265668.85999998</v>
      </c>
      <c r="K69" s="87" t="s">
        <v>171</v>
      </c>
      <c r="L69" s="87" t="s">
        <v>171</v>
      </c>
      <c r="M69" s="87">
        <f t="shared" si="41"/>
        <v>0</v>
      </c>
      <c r="N69" s="87">
        <v>78346.55</v>
      </c>
      <c r="O69" s="87" t="s">
        <v>171</v>
      </c>
      <c r="P69" s="87">
        <f t="shared" si="42"/>
        <v>78346.55</v>
      </c>
      <c r="Q69" s="87">
        <v>18713210.030000001</v>
      </c>
      <c r="R69" s="87" t="s">
        <v>171</v>
      </c>
      <c r="S69" s="87">
        <f t="shared" si="43"/>
        <v>18713210.030000001</v>
      </c>
      <c r="T69" s="87" t="s">
        <v>171</v>
      </c>
      <c r="U69" s="87" t="s">
        <v>171</v>
      </c>
      <c r="V69" s="87">
        <f t="shared" si="44"/>
        <v>0</v>
      </c>
      <c r="W69" s="87">
        <v>170887.59</v>
      </c>
      <c r="X69" s="87" t="s">
        <v>171</v>
      </c>
      <c r="Y69" s="87">
        <f t="shared" si="45"/>
        <v>170887.59</v>
      </c>
      <c r="Z69" s="87" t="s">
        <v>171</v>
      </c>
      <c r="AA69" s="87" t="s">
        <v>171</v>
      </c>
      <c r="AB69" s="87">
        <f t="shared" si="46"/>
        <v>0</v>
      </c>
      <c r="AC69" s="87" t="s">
        <v>171</v>
      </c>
      <c r="AD69" s="87" t="s">
        <v>171</v>
      </c>
      <c r="AE69" s="87">
        <f t="shared" si="47"/>
        <v>0</v>
      </c>
      <c r="AF69" s="87">
        <v>394946.23</v>
      </c>
      <c r="AG69" s="87" t="s">
        <v>171</v>
      </c>
      <c r="AH69" s="87">
        <f t="shared" si="48"/>
        <v>394946.23</v>
      </c>
      <c r="AI69" s="87">
        <v>11801474.119999999</v>
      </c>
      <c r="AJ69" s="87">
        <v>718498.01</v>
      </c>
      <c r="AK69" s="87">
        <f t="shared" si="49"/>
        <v>12519972.129999999</v>
      </c>
      <c r="AL69" s="41">
        <f t="shared" si="50"/>
        <v>231143031.38999999</v>
      </c>
      <c r="AM69" s="132" t="s">
        <v>23</v>
      </c>
    </row>
    <row r="70" spans="1:39" x14ac:dyDescent="0.4">
      <c r="A70" s="132" t="str">
        <f t="shared" si="51"/>
        <v>EneroWorldwide Seguros, S. A.</v>
      </c>
      <c r="B70" s="51" t="s">
        <v>113</v>
      </c>
      <c r="C70" s="88">
        <f t="shared" si="37"/>
        <v>7371699.9300000006</v>
      </c>
      <c r="D70" s="88">
        <f t="shared" si="38"/>
        <v>229301536.27000001</v>
      </c>
      <c r="E70" s="87">
        <v>7009227.6500000004</v>
      </c>
      <c r="F70" s="87" t="s">
        <v>171</v>
      </c>
      <c r="G70" s="87">
        <f t="shared" si="39"/>
        <v>7009227.6500000004</v>
      </c>
      <c r="H70" s="87">
        <v>362472.28</v>
      </c>
      <c r="I70" s="87">
        <v>158072.43</v>
      </c>
      <c r="J70" s="87">
        <f t="shared" si="40"/>
        <v>520544.71</v>
      </c>
      <c r="K70" s="87" t="s">
        <v>171</v>
      </c>
      <c r="L70" s="87">
        <v>229143463.84</v>
      </c>
      <c r="M70" s="87">
        <f t="shared" si="41"/>
        <v>229143463.84</v>
      </c>
      <c r="N70" s="87" t="s">
        <v>171</v>
      </c>
      <c r="O70" s="87" t="s">
        <v>171</v>
      </c>
      <c r="P70" s="87">
        <f t="shared" si="42"/>
        <v>0</v>
      </c>
      <c r="Q70" s="87" t="s">
        <v>171</v>
      </c>
      <c r="R70" s="87" t="s">
        <v>171</v>
      </c>
      <c r="S70" s="87">
        <f t="shared" si="43"/>
        <v>0</v>
      </c>
      <c r="T70" s="87" t="s">
        <v>171</v>
      </c>
      <c r="U70" s="87" t="s">
        <v>171</v>
      </c>
      <c r="V70" s="87">
        <f t="shared" si="44"/>
        <v>0</v>
      </c>
      <c r="W70" s="87" t="s">
        <v>171</v>
      </c>
      <c r="X70" s="87" t="s">
        <v>171</v>
      </c>
      <c r="Y70" s="87">
        <f t="shared" si="45"/>
        <v>0</v>
      </c>
      <c r="Z70" s="87" t="s">
        <v>171</v>
      </c>
      <c r="AA70" s="87" t="s">
        <v>171</v>
      </c>
      <c r="AB70" s="87">
        <f t="shared" si="46"/>
        <v>0</v>
      </c>
      <c r="AC70" s="87" t="s">
        <v>171</v>
      </c>
      <c r="AD70" s="87" t="s">
        <v>171</v>
      </c>
      <c r="AE70" s="87">
        <f t="shared" si="47"/>
        <v>0</v>
      </c>
      <c r="AF70" s="87" t="s">
        <v>171</v>
      </c>
      <c r="AG70" s="87" t="s">
        <v>171</v>
      </c>
      <c r="AH70" s="87">
        <f t="shared" si="48"/>
        <v>0</v>
      </c>
      <c r="AI70" s="87" t="s">
        <v>171</v>
      </c>
      <c r="AJ70" s="87" t="s">
        <v>171</v>
      </c>
      <c r="AK70" s="87">
        <f t="shared" si="49"/>
        <v>0</v>
      </c>
      <c r="AL70" s="41">
        <f t="shared" si="50"/>
        <v>236673236.20000002</v>
      </c>
      <c r="AM70" s="132" t="s">
        <v>23</v>
      </c>
    </row>
    <row r="71" spans="1:39" x14ac:dyDescent="0.4">
      <c r="A71" s="132" t="str">
        <f t="shared" si="51"/>
        <v>EneroGeneral de Seguros, S. A.</v>
      </c>
      <c r="B71" s="51" t="s">
        <v>77</v>
      </c>
      <c r="C71" s="88">
        <f t="shared" si="37"/>
        <v>50509112.829999998</v>
      </c>
      <c r="D71" s="88">
        <f t="shared" si="38"/>
        <v>94392799.879999995</v>
      </c>
      <c r="E71" s="87">
        <v>155623.38</v>
      </c>
      <c r="F71" s="87" t="s">
        <v>171</v>
      </c>
      <c r="G71" s="87">
        <f t="shared" si="39"/>
        <v>155623.38</v>
      </c>
      <c r="H71" s="87">
        <v>1924240.82</v>
      </c>
      <c r="I71" s="87">
        <v>93552978.939999998</v>
      </c>
      <c r="J71" s="87">
        <f t="shared" si="40"/>
        <v>95477219.75999999</v>
      </c>
      <c r="K71" s="87" t="s">
        <v>171</v>
      </c>
      <c r="L71" s="87">
        <v>741716.14</v>
      </c>
      <c r="M71" s="87">
        <f t="shared" si="41"/>
        <v>741716.14</v>
      </c>
      <c r="N71" s="87">
        <v>28734.6</v>
      </c>
      <c r="O71" s="87">
        <v>98104.8</v>
      </c>
      <c r="P71" s="87">
        <f t="shared" si="42"/>
        <v>126839.4</v>
      </c>
      <c r="Q71" s="87">
        <v>5003751.2</v>
      </c>
      <c r="R71" s="87" t="s">
        <v>171</v>
      </c>
      <c r="S71" s="87">
        <f t="shared" si="43"/>
        <v>5003751.2</v>
      </c>
      <c r="T71" s="87">
        <v>9702264.0399999991</v>
      </c>
      <c r="U71" s="87" t="s">
        <v>171</v>
      </c>
      <c r="V71" s="87">
        <f t="shared" si="44"/>
        <v>9702264.0399999991</v>
      </c>
      <c r="W71" s="87">
        <v>136006.34</v>
      </c>
      <c r="X71" s="87" t="s">
        <v>171</v>
      </c>
      <c r="Y71" s="87">
        <f t="shared" si="45"/>
        <v>136006.34</v>
      </c>
      <c r="Z71" s="87">
        <v>21218741.940000001</v>
      </c>
      <c r="AA71" s="87" t="s">
        <v>171</v>
      </c>
      <c r="AB71" s="87">
        <f t="shared" si="46"/>
        <v>21218741.940000001</v>
      </c>
      <c r="AC71" s="87" t="s">
        <v>171</v>
      </c>
      <c r="AD71" s="87" t="s">
        <v>171</v>
      </c>
      <c r="AE71" s="87">
        <f t="shared" si="47"/>
        <v>0</v>
      </c>
      <c r="AF71" s="87">
        <v>9294164.9700000007</v>
      </c>
      <c r="AG71" s="87" t="s">
        <v>171</v>
      </c>
      <c r="AH71" s="87">
        <f t="shared" si="48"/>
        <v>9294164.9700000007</v>
      </c>
      <c r="AI71" s="87">
        <v>3045585.54</v>
      </c>
      <c r="AJ71" s="87" t="s">
        <v>171</v>
      </c>
      <c r="AK71" s="87">
        <f t="shared" si="49"/>
        <v>3045585.54</v>
      </c>
      <c r="AL71" s="41">
        <f t="shared" si="50"/>
        <v>144901912.70999998</v>
      </c>
      <c r="AM71" s="132" t="s">
        <v>23</v>
      </c>
    </row>
    <row r="72" spans="1:39" x14ac:dyDescent="0.4">
      <c r="A72" s="132" t="str">
        <f t="shared" si="51"/>
        <v>EneroSeguros Pepín, S. A.</v>
      </c>
      <c r="B72" s="51" t="s">
        <v>114</v>
      </c>
      <c r="C72" s="88">
        <f t="shared" si="37"/>
        <v>124309870.28999999</v>
      </c>
      <c r="D72" s="88">
        <f t="shared" si="38"/>
        <v>1893.37</v>
      </c>
      <c r="E72" s="87" t="s">
        <v>171</v>
      </c>
      <c r="F72" s="87" t="s">
        <v>171</v>
      </c>
      <c r="G72" s="87">
        <f t="shared" si="39"/>
        <v>0</v>
      </c>
      <c r="H72" s="87">
        <v>34089.31</v>
      </c>
      <c r="I72" s="87" t="s">
        <v>171</v>
      </c>
      <c r="J72" s="87">
        <f t="shared" si="40"/>
        <v>34089.31</v>
      </c>
      <c r="K72" s="87" t="s">
        <v>171</v>
      </c>
      <c r="L72" s="87" t="s">
        <v>171</v>
      </c>
      <c r="M72" s="87">
        <f t="shared" si="41"/>
        <v>0</v>
      </c>
      <c r="N72" s="87" t="s">
        <v>171</v>
      </c>
      <c r="O72" s="87" t="s">
        <v>171</v>
      </c>
      <c r="P72" s="87">
        <f t="shared" si="42"/>
        <v>0</v>
      </c>
      <c r="Q72" s="87">
        <v>305186.53000000003</v>
      </c>
      <c r="R72" s="87" t="s">
        <v>171</v>
      </c>
      <c r="S72" s="87">
        <f t="shared" si="43"/>
        <v>305186.53000000003</v>
      </c>
      <c r="T72" s="87">
        <v>176387.93</v>
      </c>
      <c r="U72" s="87" t="s">
        <v>171</v>
      </c>
      <c r="V72" s="87">
        <f t="shared" si="44"/>
        <v>176387.93</v>
      </c>
      <c r="W72" s="87">
        <v>1806695.7</v>
      </c>
      <c r="X72" s="87" t="s">
        <v>171</v>
      </c>
      <c r="Y72" s="87">
        <f t="shared" si="45"/>
        <v>1806695.7</v>
      </c>
      <c r="Z72" s="87">
        <v>121662311.41</v>
      </c>
      <c r="AA72" s="87">
        <v>1893.37</v>
      </c>
      <c r="AB72" s="87">
        <f t="shared" si="46"/>
        <v>121664204.78</v>
      </c>
      <c r="AC72" s="87" t="s">
        <v>171</v>
      </c>
      <c r="AD72" s="87" t="s">
        <v>171</v>
      </c>
      <c r="AE72" s="87">
        <f t="shared" si="47"/>
        <v>0</v>
      </c>
      <c r="AF72" s="87">
        <v>123589.59</v>
      </c>
      <c r="AG72" s="87" t="s">
        <v>171</v>
      </c>
      <c r="AH72" s="87">
        <f t="shared" si="48"/>
        <v>123589.59</v>
      </c>
      <c r="AI72" s="87">
        <v>201609.82</v>
      </c>
      <c r="AJ72" s="87" t="s">
        <v>171</v>
      </c>
      <c r="AK72" s="87">
        <f t="shared" si="49"/>
        <v>201609.82</v>
      </c>
      <c r="AL72" s="41">
        <f t="shared" si="50"/>
        <v>124311763.66</v>
      </c>
      <c r="AM72" s="132" t="s">
        <v>23</v>
      </c>
    </row>
    <row r="73" spans="1:39" x14ac:dyDescent="0.4">
      <c r="A73" s="132" t="str">
        <f t="shared" si="51"/>
        <v>EneroLa Monumental de Seguros, S. A.</v>
      </c>
      <c r="B73" s="51" t="s">
        <v>85</v>
      </c>
      <c r="C73" s="88">
        <f t="shared" si="37"/>
        <v>109610713.66</v>
      </c>
      <c r="D73" s="88">
        <f t="shared" si="38"/>
        <v>2625.54</v>
      </c>
      <c r="E73" s="87" t="s">
        <v>171</v>
      </c>
      <c r="F73" s="87" t="s">
        <v>171</v>
      </c>
      <c r="G73" s="87">
        <f t="shared" si="39"/>
        <v>0</v>
      </c>
      <c r="H73" s="87">
        <v>340696.47</v>
      </c>
      <c r="I73" s="87" t="s">
        <v>171</v>
      </c>
      <c r="J73" s="87">
        <f t="shared" si="40"/>
        <v>340696.47</v>
      </c>
      <c r="K73" s="87" t="s">
        <v>171</v>
      </c>
      <c r="L73" s="87" t="s">
        <v>171</v>
      </c>
      <c r="M73" s="87">
        <f t="shared" si="41"/>
        <v>0</v>
      </c>
      <c r="N73" s="87" t="s">
        <v>171</v>
      </c>
      <c r="O73" s="87" t="s">
        <v>171</v>
      </c>
      <c r="P73" s="87">
        <f t="shared" si="42"/>
        <v>0</v>
      </c>
      <c r="Q73" s="87">
        <v>8984737.4299999997</v>
      </c>
      <c r="R73" s="87">
        <v>0.01</v>
      </c>
      <c r="S73" s="87">
        <f t="shared" si="43"/>
        <v>8984737.4399999995</v>
      </c>
      <c r="T73" s="87">
        <v>318788.57</v>
      </c>
      <c r="U73" s="87" t="s">
        <v>171</v>
      </c>
      <c r="V73" s="87">
        <f t="shared" si="44"/>
        <v>318788.57</v>
      </c>
      <c r="W73" s="87">
        <v>82207.259999999995</v>
      </c>
      <c r="X73" s="87" t="s">
        <v>171</v>
      </c>
      <c r="Y73" s="87">
        <f t="shared" si="45"/>
        <v>82207.259999999995</v>
      </c>
      <c r="Z73" s="87">
        <v>90119882.530000001</v>
      </c>
      <c r="AA73" s="87">
        <v>2625.2</v>
      </c>
      <c r="AB73" s="87">
        <f t="shared" si="46"/>
        <v>90122507.730000004</v>
      </c>
      <c r="AC73" s="87" t="s">
        <v>171</v>
      </c>
      <c r="AD73" s="87" t="s">
        <v>171</v>
      </c>
      <c r="AE73" s="87">
        <f t="shared" si="47"/>
        <v>0</v>
      </c>
      <c r="AF73" s="87">
        <v>1252335.24</v>
      </c>
      <c r="AG73" s="87" t="s">
        <v>171</v>
      </c>
      <c r="AH73" s="87">
        <f t="shared" si="48"/>
        <v>1252335.24</v>
      </c>
      <c r="AI73" s="87">
        <v>8512066.1600000001</v>
      </c>
      <c r="AJ73" s="87">
        <v>0.33</v>
      </c>
      <c r="AK73" s="87">
        <f t="shared" si="49"/>
        <v>8512066.4900000002</v>
      </c>
      <c r="AL73" s="41">
        <f t="shared" si="50"/>
        <v>109613339.2</v>
      </c>
      <c r="AM73" s="132" t="s">
        <v>23</v>
      </c>
    </row>
    <row r="74" spans="1:39" x14ac:dyDescent="0.4">
      <c r="A74" s="132" t="str">
        <f t="shared" si="51"/>
        <v>EneroCompañía Dominicana de Seguros, C. por A.</v>
      </c>
      <c r="B74" s="51" t="s">
        <v>115</v>
      </c>
      <c r="C74" s="88">
        <f t="shared" si="37"/>
        <v>96348872.069999993</v>
      </c>
      <c r="D74" s="88">
        <f t="shared" si="38"/>
        <v>2964242.74</v>
      </c>
      <c r="E74" s="87">
        <v>649323.84</v>
      </c>
      <c r="F74" s="87" t="s">
        <v>171</v>
      </c>
      <c r="G74" s="87">
        <f t="shared" si="39"/>
        <v>649323.84</v>
      </c>
      <c r="H74" s="87">
        <v>10274.5</v>
      </c>
      <c r="I74" s="87" t="s">
        <v>171</v>
      </c>
      <c r="J74" s="87">
        <f t="shared" si="40"/>
        <v>10274.5</v>
      </c>
      <c r="K74" s="87" t="s">
        <v>171</v>
      </c>
      <c r="L74" s="87">
        <v>2850753.54</v>
      </c>
      <c r="M74" s="87">
        <f t="shared" si="41"/>
        <v>2850753.54</v>
      </c>
      <c r="N74" s="87">
        <v>33399.32</v>
      </c>
      <c r="O74" s="87" t="s">
        <v>171</v>
      </c>
      <c r="P74" s="87">
        <f t="shared" si="42"/>
        <v>33399.32</v>
      </c>
      <c r="Q74" s="87">
        <v>461417.22</v>
      </c>
      <c r="R74" s="87" t="s">
        <v>171</v>
      </c>
      <c r="S74" s="87">
        <f t="shared" si="43"/>
        <v>461417.22</v>
      </c>
      <c r="T74" s="87">
        <v>30175.79</v>
      </c>
      <c r="U74" s="87" t="s">
        <v>171</v>
      </c>
      <c r="V74" s="87">
        <f t="shared" si="44"/>
        <v>30175.79</v>
      </c>
      <c r="W74" s="87">
        <v>25414.35</v>
      </c>
      <c r="X74" s="87" t="s">
        <v>171</v>
      </c>
      <c r="Y74" s="87">
        <f t="shared" si="45"/>
        <v>25414.35</v>
      </c>
      <c r="Z74" s="87">
        <v>60730858.689999998</v>
      </c>
      <c r="AA74" s="87" t="s">
        <v>171</v>
      </c>
      <c r="AB74" s="87">
        <f t="shared" si="46"/>
        <v>60730858.689999998</v>
      </c>
      <c r="AC74" s="87" t="s">
        <v>171</v>
      </c>
      <c r="AD74" s="87" t="s">
        <v>171</v>
      </c>
      <c r="AE74" s="87">
        <f t="shared" si="47"/>
        <v>0</v>
      </c>
      <c r="AF74" s="87">
        <v>21205581.93</v>
      </c>
      <c r="AG74" s="87">
        <v>113489.2</v>
      </c>
      <c r="AH74" s="87">
        <f t="shared" si="48"/>
        <v>21319071.129999999</v>
      </c>
      <c r="AI74" s="87">
        <v>13202426.43</v>
      </c>
      <c r="AJ74" s="87" t="s">
        <v>171</v>
      </c>
      <c r="AK74" s="87">
        <f t="shared" si="49"/>
        <v>13202426.43</v>
      </c>
      <c r="AL74" s="41">
        <f t="shared" si="50"/>
        <v>99313114.809999987</v>
      </c>
      <c r="AM74" s="132" t="s">
        <v>23</v>
      </c>
    </row>
    <row r="75" spans="1:39" x14ac:dyDescent="0.4">
      <c r="A75" s="132" t="str">
        <f t="shared" si="51"/>
        <v>EneroPatria, S. A., Compañía de Seguros</v>
      </c>
      <c r="B75" s="51" t="s">
        <v>116</v>
      </c>
      <c r="C75" s="88">
        <f t="shared" si="37"/>
        <v>59275909.290000007</v>
      </c>
      <c r="D75" s="88">
        <f t="shared" si="38"/>
        <v>2500</v>
      </c>
      <c r="E75" s="87" t="s">
        <v>171</v>
      </c>
      <c r="F75" s="87" t="s">
        <v>171</v>
      </c>
      <c r="G75" s="87">
        <f t="shared" si="39"/>
        <v>0</v>
      </c>
      <c r="H75" s="87">
        <v>14871.54</v>
      </c>
      <c r="I75" s="87" t="s">
        <v>171</v>
      </c>
      <c r="J75" s="87">
        <f t="shared" si="40"/>
        <v>14871.54</v>
      </c>
      <c r="K75" s="87" t="s">
        <v>171</v>
      </c>
      <c r="L75" s="87" t="s">
        <v>171</v>
      </c>
      <c r="M75" s="87">
        <f t="shared" si="41"/>
        <v>0</v>
      </c>
      <c r="N75" s="87" t="s">
        <v>171</v>
      </c>
      <c r="O75" s="87" t="s">
        <v>171</v>
      </c>
      <c r="P75" s="87">
        <f t="shared" si="42"/>
        <v>0</v>
      </c>
      <c r="Q75" s="87">
        <v>4082.75</v>
      </c>
      <c r="R75" s="87" t="s">
        <v>171</v>
      </c>
      <c r="S75" s="87">
        <f t="shared" si="43"/>
        <v>4082.75</v>
      </c>
      <c r="T75" s="87" t="s">
        <v>171</v>
      </c>
      <c r="U75" s="87" t="s">
        <v>171</v>
      </c>
      <c r="V75" s="87">
        <f t="shared" si="44"/>
        <v>0</v>
      </c>
      <c r="W75" s="87">
        <v>306309.64</v>
      </c>
      <c r="X75" s="87" t="s">
        <v>171</v>
      </c>
      <c r="Y75" s="87">
        <f t="shared" si="45"/>
        <v>306309.64</v>
      </c>
      <c r="Z75" s="87">
        <v>57747302.520000003</v>
      </c>
      <c r="AA75" s="87" t="s">
        <v>171</v>
      </c>
      <c r="AB75" s="87">
        <f t="shared" si="46"/>
        <v>57747302.520000003</v>
      </c>
      <c r="AC75" s="87" t="s">
        <v>171</v>
      </c>
      <c r="AD75" s="87" t="s">
        <v>171</v>
      </c>
      <c r="AE75" s="87">
        <f t="shared" si="47"/>
        <v>0</v>
      </c>
      <c r="AF75" s="87">
        <v>1129048.96</v>
      </c>
      <c r="AG75" s="87">
        <v>2500</v>
      </c>
      <c r="AH75" s="87">
        <f t="shared" si="48"/>
        <v>1131548.96</v>
      </c>
      <c r="AI75" s="87">
        <v>74293.88</v>
      </c>
      <c r="AJ75" s="87" t="s">
        <v>171</v>
      </c>
      <c r="AK75" s="87">
        <f t="shared" si="49"/>
        <v>74293.88</v>
      </c>
      <c r="AL75" s="41">
        <f t="shared" si="50"/>
        <v>59278409.290000007</v>
      </c>
      <c r="AM75" s="132" t="s">
        <v>23</v>
      </c>
    </row>
    <row r="76" spans="1:39" x14ac:dyDescent="0.4">
      <c r="A76" s="132" t="str">
        <f t="shared" si="51"/>
        <v>EneroAseguradora Agropecuaria Dominicana, S. A.</v>
      </c>
      <c r="B76" s="51" t="s">
        <v>117</v>
      </c>
      <c r="C76" s="88">
        <f t="shared" si="37"/>
        <v>2779214.3299999996</v>
      </c>
      <c r="D76" s="88">
        <f t="shared" si="38"/>
        <v>51151066.210000001</v>
      </c>
      <c r="E76" s="87" t="s">
        <v>171</v>
      </c>
      <c r="F76" s="87" t="s">
        <v>171</v>
      </c>
      <c r="G76" s="87">
        <f t="shared" si="39"/>
        <v>0</v>
      </c>
      <c r="H76" s="87">
        <v>2607981.7999999998</v>
      </c>
      <c r="I76" s="87" t="s">
        <v>171</v>
      </c>
      <c r="J76" s="87">
        <f t="shared" si="40"/>
        <v>2607981.7999999998</v>
      </c>
      <c r="K76" s="87" t="s">
        <v>171</v>
      </c>
      <c r="L76" s="87" t="s">
        <v>171</v>
      </c>
      <c r="M76" s="87">
        <f t="shared" si="41"/>
        <v>0</v>
      </c>
      <c r="N76" s="87" t="s">
        <v>171</v>
      </c>
      <c r="O76" s="87" t="s">
        <v>171</v>
      </c>
      <c r="P76" s="87">
        <f t="shared" si="42"/>
        <v>0</v>
      </c>
      <c r="Q76" s="87" t="s">
        <v>171</v>
      </c>
      <c r="R76" s="87" t="s">
        <v>171</v>
      </c>
      <c r="S76" s="87">
        <f t="shared" si="43"/>
        <v>0</v>
      </c>
      <c r="T76" s="87" t="s">
        <v>171</v>
      </c>
      <c r="U76" s="87" t="s">
        <v>171</v>
      </c>
      <c r="V76" s="87">
        <f t="shared" si="44"/>
        <v>0</v>
      </c>
      <c r="W76" s="87" t="s">
        <v>171</v>
      </c>
      <c r="X76" s="87" t="s">
        <v>171</v>
      </c>
      <c r="Y76" s="87">
        <f t="shared" si="45"/>
        <v>0</v>
      </c>
      <c r="Z76" s="87" t="s">
        <v>171</v>
      </c>
      <c r="AA76" s="87" t="s">
        <v>171</v>
      </c>
      <c r="AB76" s="87">
        <f t="shared" si="46"/>
        <v>0</v>
      </c>
      <c r="AC76" s="87" t="s">
        <v>171</v>
      </c>
      <c r="AD76" s="87">
        <v>51151066.210000001</v>
      </c>
      <c r="AE76" s="87">
        <f t="shared" si="47"/>
        <v>51151066.210000001</v>
      </c>
      <c r="AF76" s="87" t="s">
        <v>171</v>
      </c>
      <c r="AG76" s="87" t="s">
        <v>171</v>
      </c>
      <c r="AH76" s="87">
        <f t="shared" si="48"/>
        <v>0</v>
      </c>
      <c r="AI76" s="87">
        <v>171232.53</v>
      </c>
      <c r="AJ76" s="87" t="s">
        <v>171</v>
      </c>
      <c r="AK76" s="87">
        <f t="shared" si="49"/>
        <v>171232.53</v>
      </c>
      <c r="AL76" s="41">
        <f t="shared" si="50"/>
        <v>53930280.539999999</v>
      </c>
      <c r="AM76" s="132" t="s">
        <v>23</v>
      </c>
    </row>
    <row r="77" spans="1:39" x14ac:dyDescent="0.4">
      <c r="A77" s="132" t="str">
        <f t="shared" si="51"/>
        <v>EneroBanesco Seguros</v>
      </c>
      <c r="B77" s="51" t="s">
        <v>118</v>
      </c>
      <c r="C77" s="88">
        <f t="shared" si="37"/>
        <v>61349047.900000006</v>
      </c>
      <c r="D77" s="88">
        <f t="shared" si="38"/>
        <v>376498.85</v>
      </c>
      <c r="E77" s="87">
        <v>158890.75</v>
      </c>
      <c r="F77" s="87" t="s">
        <v>171</v>
      </c>
      <c r="G77" s="87">
        <f t="shared" si="39"/>
        <v>158890.75</v>
      </c>
      <c r="H77" s="87">
        <v>3104370</v>
      </c>
      <c r="I77" s="87" t="s">
        <v>171</v>
      </c>
      <c r="J77" s="87">
        <f t="shared" si="40"/>
        <v>3104370</v>
      </c>
      <c r="K77" s="87" t="s">
        <v>171</v>
      </c>
      <c r="L77" s="87" t="s">
        <v>171</v>
      </c>
      <c r="M77" s="87">
        <f t="shared" si="41"/>
        <v>0</v>
      </c>
      <c r="N77" s="87">
        <v>1931354.13</v>
      </c>
      <c r="O77" s="87" t="s">
        <v>171</v>
      </c>
      <c r="P77" s="87">
        <f t="shared" si="42"/>
        <v>1931354.13</v>
      </c>
      <c r="Q77" s="87">
        <v>22208624.68</v>
      </c>
      <c r="R77" s="87">
        <v>376498.85</v>
      </c>
      <c r="S77" s="87">
        <f t="shared" si="43"/>
        <v>22585123.530000001</v>
      </c>
      <c r="T77" s="87">
        <v>129927.51</v>
      </c>
      <c r="U77" s="87" t="s">
        <v>171</v>
      </c>
      <c r="V77" s="87">
        <f t="shared" si="44"/>
        <v>129927.51</v>
      </c>
      <c r="W77" s="87">
        <v>651594.43999999994</v>
      </c>
      <c r="X77" s="87" t="s">
        <v>171</v>
      </c>
      <c r="Y77" s="87">
        <f t="shared" si="45"/>
        <v>651594.43999999994</v>
      </c>
      <c r="Z77" s="87">
        <v>29529960.690000001</v>
      </c>
      <c r="AA77" s="87" t="s">
        <v>171</v>
      </c>
      <c r="AB77" s="87">
        <f t="shared" si="46"/>
        <v>29529960.690000001</v>
      </c>
      <c r="AC77" s="87" t="s">
        <v>171</v>
      </c>
      <c r="AD77" s="87" t="s">
        <v>171</v>
      </c>
      <c r="AE77" s="87">
        <f t="shared" si="47"/>
        <v>0</v>
      </c>
      <c r="AF77" s="87">
        <v>630507.31999999995</v>
      </c>
      <c r="AG77" s="87" t="s">
        <v>171</v>
      </c>
      <c r="AH77" s="87">
        <f t="shared" si="48"/>
        <v>630507.31999999995</v>
      </c>
      <c r="AI77" s="87">
        <v>3003818.38</v>
      </c>
      <c r="AJ77" s="87" t="s">
        <v>171</v>
      </c>
      <c r="AK77" s="87">
        <f t="shared" si="49"/>
        <v>3003818.38</v>
      </c>
      <c r="AL77" s="41">
        <f t="shared" si="50"/>
        <v>61725546.750000007</v>
      </c>
      <c r="AM77" s="132" t="s">
        <v>23</v>
      </c>
    </row>
    <row r="78" spans="1:39" x14ac:dyDescent="0.4">
      <c r="A78" s="132" t="str">
        <f t="shared" si="51"/>
        <v>EneroAtlántica Seguros, S. A.</v>
      </c>
      <c r="B78" s="51" t="s">
        <v>119</v>
      </c>
      <c r="C78" s="88">
        <f t="shared" si="37"/>
        <v>58711453.159999996</v>
      </c>
      <c r="D78" s="88">
        <f t="shared" si="38"/>
        <v>0</v>
      </c>
      <c r="E78" s="87">
        <v>3122.91</v>
      </c>
      <c r="F78" s="87" t="s">
        <v>171</v>
      </c>
      <c r="G78" s="87">
        <f t="shared" si="39"/>
        <v>3122.91</v>
      </c>
      <c r="H78" s="87">
        <v>213735.02</v>
      </c>
      <c r="I78" s="87" t="s">
        <v>171</v>
      </c>
      <c r="J78" s="87">
        <f t="shared" si="40"/>
        <v>213735.02</v>
      </c>
      <c r="K78" s="87" t="s">
        <v>171</v>
      </c>
      <c r="L78" s="87" t="s">
        <v>171</v>
      </c>
      <c r="M78" s="87">
        <f t="shared" si="41"/>
        <v>0</v>
      </c>
      <c r="N78" s="87" t="s">
        <v>171</v>
      </c>
      <c r="O78" s="87" t="s">
        <v>171</v>
      </c>
      <c r="P78" s="87">
        <f t="shared" si="42"/>
        <v>0</v>
      </c>
      <c r="Q78" s="87">
        <v>1178598.8999999999</v>
      </c>
      <c r="R78" s="87" t="s">
        <v>171</v>
      </c>
      <c r="S78" s="87">
        <f t="shared" si="43"/>
        <v>1178598.8999999999</v>
      </c>
      <c r="T78" s="87">
        <v>17181.22</v>
      </c>
      <c r="U78" s="87" t="s">
        <v>171</v>
      </c>
      <c r="V78" s="87">
        <f t="shared" si="44"/>
        <v>17181.22</v>
      </c>
      <c r="W78" s="87">
        <v>18560.34</v>
      </c>
      <c r="X78" s="87" t="s">
        <v>171</v>
      </c>
      <c r="Y78" s="87">
        <f t="shared" si="45"/>
        <v>18560.34</v>
      </c>
      <c r="Z78" s="87">
        <v>56926117.119999997</v>
      </c>
      <c r="AA78" s="87" t="s">
        <v>171</v>
      </c>
      <c r="AB78" s="87">
        <f t="shared" si="46"/>
        <v>56926117.119999997</v>
      </c>
      <c r="AC78" s="87" t="s">
        <v>171</v>
      </c>
      <c r="AD78" s="87" t="s">
        <v>171</v>
      </c>
      <c r="AE78" s="87">
        <f t="shared" si="47"/>
        <v>0</v>
      </c>
      <c r="AF78" s="87">
        <v>23524.98</v>
      </c>
      <c r="AG78" s="87" t="s">
        <v>171</v>
      </c>
      <c r="AH78" s="87">
        <f t="shared" si="48"/>
        <v>23524.98</v>
      </c>
      <c r="AI78" s="87">
        <v>330612.67</v>
      </c>
      <c r="AJ78" s="87" t="s">
        <v>171</v>
      </c>
      <c r="AK78" s="87">
        <f t="shared" si="49"/>
        <v>330612.67</v>
      </c>
      <c r="AL78" s="41">
        <f t="shared" si="50"/>
        <v>58711453.159999996</v>
      </c>
      <c r="AM78" s="132" t="s">
        <v>23</v>
      </c>
    </row>
    <row r="79" spans="1:39" x14ac:dyDescent="0.4">
      <c r="A79" s="132" t="str">
        <f t="shared" si="51"/>
        <v>EneroSeguros La Internacional, S. A.</v>
      </c>
      <c r="B79" s="51" t="s">
        <v>80</v>
      </c>
      <c r="C79" s="88">
        <f t="shared" si="37"/>
        <v>48014595.689999998</v>
      </c>
      <c r="D79" s="88">
        <f t="shared" si="38"/>
        <v>0</v>
      </c>
      <c r="E79" s="87" t="s">
        <v>171</v>
      </c>
      <c r="F79" s="87" t="s">
        <v>171</v>
      </c>
      <c r="G79" s="87">
        <f t="shared" si="39"/>
        <v>0</v>
      </c>
      <c r="H79" s="87" t="s">
        <v>171</v>
      </c>
      <c r="I79" s="87" t="s">
        <v>171</v>
      </c>
      <c r="J79" s="87">
        <f t="shared" si="40"/>
        <v>0</v>
      </c>
      <c r="K79" s="87" t="s">
        <v>171</v>
      </c>
      <c r="L79" s="87" t="s">
        <v>171</v>
      </c>
      <c r="M79" s="87">
        <f t="shared" si="41"/>
        <v>0</v>
      </c>
      <c r="N79" s="87" t="s">
        <v>171</v>
      </c>
      <c r="O79" s="87" t="s">
        <v>171</v>
      </c>
      <c r="P79" s="87">
        <f t="shared" si="42"/>
        <v>0</v>
      </c>
      <c r="Q79" s="87">
        <v>3189.66</v>
      </c>
      <c r="R79" s="87" t="s">
        <v>171</v>
      </c>
      <c r="S79" s="87">
        <f t="shared" si="43"/>
        <v>3189.66</v>
      </c>
      <c r="T79" s="87" t="s">
        <v>171</v>
      </c>
      <c r="U79" s="87" t="s">
        <v>171</v>
      </c>
      <c r="V79" s="87">
        <f t="shared" si="44"/>
        <v>0</v>
      </c>
      <c r="W79" s="87" t="s">
        <v>171</v>
      </c>
      <c r="X79" s="87" t="s">
        <v>171</v>
      </c>
      <c r="Y79" s="87">
        <f t="shared" si="45"/>
        <v>0</v>
      </c>
      <c r="Z79" s="87">
        <v>48011406.030000001</v>
      </c>
      <c r="AA79" s="87" t="s">
        <v>171</v>
      </c>
      <c r="AB79" s="87">
        <f t="shared" si="46"/>
        <v>48011406.030000001</v>
      </c>
      <c r="AC79" s="87" t="s">
        <v>171</v>
      </c>
      <c r="AD79" s="87" t="s">
        <v>171</v>
      </c>
      <c r="AE79" s="87">
        <f t="shared" si="47"/>
        <v>0</v>
      </c>
      <c r="AF79" s="87" t="s">
        <v>171</v>
      </c>
      <c r="AG79" s="87" t="s">
        <v>171</v>
      </c>
      <c r="AH79" s="87">
        <f t="shared" si="48"/>
        <v>0</v>
      </c>
      <c r="AI79" s="87" t="s">
        <v>171</v>
      </c>
      <c r="AJ79" s="87" t="s">
        <v>171</v>
      </c>
      <c r="AK79" s="87">
        <f t="shared" si="49"/>
        <v>0</v>
      </c>
      <c r="AL79" s="41">
        <f t="shared" si="50"/>
        <v>48014595.689999998</v>
      </c>
      <c r="AM79" s="132" t="s">
        <v>23</v>
      </c>
    </row>
    <row r="80" spans="1:39" x14ac:dyDescent="0.4">
      <c r="A80" s="132" t="str">
        <f t="shared" si="51"/>
        <v xml:space="preserve">EneroCooperativa Nacional De Seguros, Inc </v>
      </c>
      <c r="B80" s="51" t="s">
        <v>120</v>
      </c>
      <c r="C80" s="88">
        <f t="shared" si="37"/>
        <v>41939177.849999994</v>
      </c>
      <c r="D80" s="88">
        <f t="shared" si="38"/>
        <v>37466</v>
      </c>
      <c r="E80" s="87" t="s">
        <v>171</v>
      </c>
      <c r="F80" s="87" t="s">
        <v>171</v>
      </c>
      <c r="G80" s="87">
        <f t="shared" si="39"/>
        <v>0</v>
      </c>
      <c r="H80" s="87">
        <v>14954222.32</v>
      </c>
      <c r="I80" s="87">
        <v>35146</v>
      </c>
      <c r="J80" s="87">
        <f t="shared" si="40"/>
        <v>14989368.32</v>
      </c>
      <c r="K80" s="87" t="s">
        <v>171</v>
      </c>
      <c r="L80" s="87" t="s">
        <v>171</v>
      </c>
      <c r="M80" s="87">
        <f t="shared" si="41"/>
        <v>0</v>
      </c>
      <c r="N80" s="87" t="s">
        <v>171</v>
      </c>
      <c r="O80" s="87" t="s">
        <v>171</v>
      </c>
      <c r="P80" s="87">
        <f t="shared" si="42"/>
        <v>0</v>
      </c>
      <c r="Q80" s="87">
        <v>5624605.8399999999</v>
      </c>
      <c r="R80" s="87" t="s">
        <v>171</v>
      </c>
      <c r="S80" s="87">
        <f t="shared" si="43"/>
        <v>5624605.8399999999</v>
      </c>
      <c r="T80" s="87" t="s">
        <v>171</v>
      </c>
      <c r="U80" s="87" t="s">
        <v>171</v>
      </c>
      <c r="V80" s="87">
        <f t="shared" si="44"/>
        <v>0</v>
      </c>
      <c r="W80" s="87">
        <v>11767.22</v>
      </c>
      <c r="X80" s="87" t="s">
        <v>171</v>
      </c>
      <c r="Y80" s="87">
        <f t="shared" si="45"/>
        <v>11767.22</v>
      </c>
      <c r="Z80" s="87">
        <v>19461285.969999999</v>
      </c>
      <c r="AA80" s="87" t="s">
        <v>171</v>
      </c>
      <c r="AB80" s="87">
        <f t="shared" si="46"/>
        <v>19461285.969999999</v>
      </c>
      <c r="AC80" s="87" t="s">
        <v>171</v>
      </c>
      <c r="AD80" s="87" t="s">
        <v>171</v>
      </c>
      <c r="AE80" s="87">
        <f t="shared" si="47"/>
        <v>0</v>
      </c>
      <c r="AF80" s="87">
        <v>1367417.47</v>
      </c>
      <c r="AG80" s="87">
        <v>2320</v>
      </c>
      <c r="AH80" s="87">
        <f t="shared" si="48"/>
        <v>1369737.47</v>
      </c>
      <c r="AI80" s="87">
        <v>519879.03</v>
      </c>
      <c r="AJ80" s="87" t="s">
        <v>171</v>
      </c>
      <c r="AK80" s="87">
        <f t="shared" si="49"/>
        <v>519879.03</v>
      </c>
      <c r="AL80" s="41">
        <f t="shared" si="50"/>
        <v>41976643.849999994</v>
      </c>
      <c r="AM80" s="132" t="s">
        <v>23</v>
      </c>
    </row>
    <row r="81" spans="1:39" x14ac:dyDescent="0.4">
      <c r="A81" s="132" t="str">
        <f t="shared" si="51"/>
        <v>EneroAngloamericana de Seguros, S. A.</v>
      </c>
      <c r="B81" s="51" t="s">
        <v>78</v>
      </c>
      <c r="C81" s="88">
        <f t="shared" si="37"/>
        <v>38754924.979999997</v>
      </c>
      <c r="D81" s="88">
        <f t="shared" si="38"/>
        <v>282528.67</v>
      </c>
      <c r="E81" s="87">
        <v>2362.06</v>
      </c>
      <c r="F81" s="87" t="s">
        <v>171</v>
      </c>
      <c r="G81" s="87">
        <f t="shared" si="39"/>
        <v>2362.06</v>
      </c>
      <c r="H81" s="87">
        <v>1865892.42</v>
      </c>
      <c r="I81" s="87" t="s">
        <v>171</v>
      </c>
      <c r="J81" s="87">
        <f t="shared" si="40"/>
        <v>1865892.42</v>
      </c>
      <c r="K81" s="87" t="s">
        <v>171</v>
      </c>
      <c r="L81" s="87" t="s">
        <v>171</v>
      </c>
      <c r="M81" s="87">
        <f t="shared" si="41"/>
        <v>0</v>
      </c>
      <c r="N81" s="87" t="s">
        <v>171</v>
      </c>
      <c r="O81" s="87" t="s">
        <v>171</v>
      </c>
      <c r="P81" s="87">
        <f t="shared" si="42"/>
        <v>0</v>
      </c>
      <c r="Q81" s="87">
        <v>4472486.8600000003</v>
      </c>
      <c r="R81" s="87">
        <v>282528.67</v>
      </c>
      <c r="S81" s="87">
        <f t="shared" si="43"/>
        <v>4755015.53</v>
      </c>
      <c r="T81" s="87">
        <v>95449.35</v>
      </c>
      <c r="U81" s="87" t="s">
        <v>171</v>
      </c>
      <c r="V81" s="87">
        <f t="shared" si="44"/>
        <v>95449.35</v>
      </c>
      <c r="W81" s="87">
        <v>45217.46</v>
      </c>
      <c r="X81" s="87" t="s">
        <v>171</v>
      </c>
      <c r="Y81" s="87">
        <f t="shared" si="45"/>
        <v>45217.46</v>
      </c>
      <c r="Z81" s="87">
        <v>25795995.800000001</v>
      </c>
      <c r="AA81" s="87" t="s">
        <v>171</v>
      </c>
      <c r="AB81" s="87">
        <f t="shared" si="46"/>
        <v>25795995.800000001</v>
      </c>
      <c r="AC81" s="87" t="s">
        <v>171</v>
      </c>
      <c r="AD81" s="87" t="s">
        <v>171</v>
      </c>
      <c r="AE81" s="87">
        <f t="shared" si="47"/>
        <v>0</v>
      </c>
      <c r="AF81" s="87">
        <v>2019019.16</v>
      </c>
      <c r="AG81" s="87" t="s">
        <v>171</v>
      </c>
      <c r="AH81" s="87">
        <f t="shared" si="48"/>
        <v>2019019.16</v>
      </c>
      <c r="AI81" s="87">
        <v>4458501.87</v>
      </c>
      <c r="AJ81" s="87" t="s">
        <v>171</v>
      </c>
      <c r="AK81" s="87">
        <f t="shared" si="49"/>
        <v>4458501.87</v>
      </c>
      <c r="AL81" s="41">
        <f t="shared" si="50"/>
        <v>39037453.649999999</v>
      </c>
      <c r="AM81" s="132" t="s">
        <v>23</v>
      </c>
    </row>
    <row r="82" spans="1:39" x14ac:dyDescent="0.4">
      <c r="A82" s="132" t="str">
        <f t="shared" si="51"/>
        <v>EneroAtrio Seguros S. A.</v>
      </c>
      <c r="B82" s="51" t="s">
        <v>121</v>
      </c>
      <c r="C82" s="88">
        <f t="shared" si="37"/>
        <v>22014706.629999999</v>
      </c>
      <c r="D82" s="88">
        <f t="shared" si="38"/>
        <v>19417199.899999999</v>
      </c>
      <c r="E82" s="87" t="s">
        <v>171</v>
      </c>
      <c r="F82" s="87" t="s">
        <v>171</v>
      </c>
      <c r="G82" s="87">
        <f t="shared" si="39"/>
        <v>0</v>
      </c>
      <c r="H82" s="87">
        <v>66492.350000000006</v>
      </c>
      <c r="I82" s="87">
        <v>15092663.16</v>
      </c>
      <c r="J82" s="87">
        <f t="shared" si="40"/>
        <v>15159155.51</v>
      </c>
      <c r="K82" s="87" t="s">
        <v>171</v>
      </c>
      <c r="L82" s="87">
        <v>4258683.55</v>
      </c>
      <c r="M82" s="87">
        <f t="shared" si="41"/>
        <v>4258683.55</v>
      </c>
      <c r="N82" s="87">
        <v>16230.27</v>
      </c>
      <c r="O82" s="87" t="s">
        <v>171</v>
      </c>
      <c r="P82" s="87">
        <f t="shared" si="42"/>
        <v>16230.27</v>
      </c>
      <c r="Q82" s="87">
        <v>1318139.8500000001</v>
      </c>
      <c r="R82" s="87" t="s">
        <v>171</v>
      </c>
      <c r="S82" s="87">
        <f t="shared" si="43"/>
        <v>1318139.8500000001</v>
      </c>
      <c r="T82" s="87">
        <v>464.76</v>
      </c>
      <c r="U82" s="87" t="s">
        <v>171</v>
      </c>
      <c r="V82" s="87">
        <f t="shared" si="44"/>
        <v>464.76</v>
      </c>
      <c r="W82" s="87">
        <v>141978.07</v>
      </c>
      <c r="X82" s="87" t="s">
        <v>171</v>
      </c>
      <c r="Y82" s="87">
        <f t="shared" si="45"/>
        <v>141978.07</v>
      </c>
      <c r="Z82" s="87">
        <v>17928521.280000001</v>
      </c>
      <c r="AA82" s="87">
        <v>64340.04</v>
      </c>
      <c r="AB82" s="87">
        <f t="shared" si="46"/>
        <v>17992861.32</v>
      </c>
      <c r="AC82" s="87" t="s">
        <v>171</v>
      </c>
      <c r="AD82" s="87" t="s">
        <v>171</v>
      </c>
      <c r="AE82" s="87">
        <f t="shared" si="47"/>
        <v>0</v>
      </c>
      <c r="AF82" s="87">
        <v>1345867.42</v>
      </c>
      <c r="AG82" s="87" t="s">
        <v>171</v>
      </c>
      <c r="AH82" s="87">
        <f t="shared" si="48"/>
        <v>1345867.42</v>
      </c>
      <c r="AI82" s="87">
        <v>1197012.6299999999</v>
      </c>
      <c r="AJ82" s="87">
        <v>1513.15</v>
      </c>
      <c r="AK82" s="87">
        <f t="shared" si="49"/>
        <v>1198525.7799999998</v>
      </c>
      <c r="AL82" s="41">
        <f t="shared" si="50"/>
        <v>41431906.530000001</v>
      </c>
      <c r="AM82" s="132" t="s">
        <v>23</v>
      </c>
    </row>
    <row r="83" spans="1:39" x14ac:dyDescent="0.4">
      <c r="A83" s="132" t="str">
        <f t="shared" si="51"/>
        <v>EneroCuna Mutual Insurance Society Dominicana</v>
      </c>
      <c r="B83" s="51" t="s">
        <v>122</v>
      </c>
      <c r="C83" s="88">
        <f t="shared" si="37"/>
        <v>36519666.299999997</v>
      </c>
      <c r="D83" s="88">
        <f t="shared" si="38"/>
        <v>0</v>
      </c>
      <c r="E83" s="87" t="s">
        <v>171</v>
      </c>
      <c r="F83" s="87" t="s">
        <v>171</v>
      </c>
      <c r="G83" s="87">
        <f t="shared" si="39"/>
        <v>0</v>
      </c>
      <c r="H83" s="87">
        <v>34184146.939999998</v>
      </c>
      <c r="I83" s="87" t="s">
        <v>171</v>
      </c>
      <c r="J83" s="87">
        <f t="shared" si="40"/>
        <v>34184146.939999998</v>
      </c>
      <c r="K83" s="87" t="s">
        <v>171</v>
      </c>
      <c r="L83" s="87" t="s">
        <v>171</v>
      </c>
      <c r="M83" s="87">
        <f t="shared" si="41"/>
        <v>0</v>
      </c>
      <c r="N83" s="87" t="s">
        <v>171</v>
      </c>
      <c r="O83" s="87" t="s">
        <v>171</v>
      </c>
      <c r="P83" s="87">
        <f t="shared" si="42"/>
        <v>0</v>
      </c>
      <c r="Q83" s="87" t="s">
        <v>171</v>
      </c>
      <c r="R83" s="87" t="s">
        <v>171</v>
      </c>
      <c r="S83" s="87">
        <f t="shared" si="43"/>
        <v>0</v>
      </c>
      <c r="T83" s="87" t="s">
        <v>171</v>
      </c>
      <c r="U83" s="87" t="s">
        <v>171</v>
      </c>
      <c r="V83" s="87">
        <f t="shared" si="44"/>
        <v>0</v>
      </c>
      <c r="W83" s="87" t="s">
        <v>171</v>
      </c>
      <c r="X83" s="87" t="s">
        <v>171</v>
      </c>
      <c r="Y83" s="87">
        <f t="shared" si="45"/>
        <v>0</v>
      </c>
      <c r="Z83" s="87" t="s">
        <v>171</v>
      </c>
      <c r="AA83" s="87" t="s">
        <v>171</v>
      </c>
      <c r="AB83" s="87">
        <f t="shared" si="46"/>
        <v>0</v>
      </c>
      <c r="AC83" s="87" t="s">
        <v>171</v>
      </c>
      <c r="AD83" s="87" t="s">
        <v>171</v>
      </c>
      <c r="AE83" s="87">
        <f t="shared" si="47"/>
        <v>0</v>
      </c>
      <c r="AF83" s="87">
        <v>2335519.36</v>
      </c>
      <c r="AG83" s="87" t="s">
        <v>171</v>
      </c>
      <c r="AH83" s="87">
        <f t="shared" si="48"/>
        <v>2335519.36</v>
      </c>
      <c r="AI83" s="87" t="s">
        <v>171</v>
      </c>
      <c r="AJ83" s="87" t="s">
        <v>171</v>
      </c>
      <c r="AK83" s="87">
        <f t="shared" si="49"/>
        <v>0</v>
      </c>
      <c r="AL83" s="41">
        <f t="shared" si="50"/>
        <v>36519666.299999997</v>
      </c>
      <c r="AM83" s="132" t="s">
        <v>23</v>
      </c>
    </row>
    <row r="84" spans="1:39" x14ac:dyDescent="0.4">
      <c r="A84" s="132" t="str">
        <f t="shared" si="51"/>
        <v>EneroBMI Compañía de Seguros, S. A.</v>
      </c>
      <c r="B84" s="50" t="s">
        <v>87</v>
      </c>
      <c r="C84" s="88">
        <f t="shared" si="37"/>
        <v>523668.22</v>
      </c>
      <c r="D84" s="88">
        <f t="shared" si="38"/>
        <v>26623984.41</v>
      </c>
      <c r="E84" s="87" t="s">
        <v>171</v>
      </c>
      <c r="F84" s="87" t="s">
        <v>171</v>
      </c>
      <c r="G84" s="87">
        <f t="shared" si="39"/>
        <v>0</v>
      </c>
      <c r="H84" s="87">
        <v>523668.22</v>
      </c>
      <c r="I84" s="87" t="s">
        <v>171</v>
      </c>
      <c r="J84" s="87">
        <f t="shared" si="40"/>
        <v>523668.22</v>
      </c>
      <c r="K84" s="87" t="s">
        <v>171</v>
      </c>
      <c r="L84" s="87">
        <v>26623984.41</v>
      </c>
      <c r="M84" s="87">
        <f t="shared" si="41"/>
        <v>26623984.41</v>
      </c>
      <c r="N84" s="87" t="s">
        <v>171</v>
      </c>
      <c r="O84" s="87" t="s">
        <v>171</v>
      </c>
      <c r="P84" s="87">
        <f t="shared" si="42"/>
        <v>0</v>
      </c>
      <c r="Q84" s="87" t="s">
        <v>171</v>
      </c>
      <c r="R84" s="87" t="s">
        <v>171</v>
      </c>
      <c r="S84" s="87">
        <f t="shared" si="43"/>
        <v>0</v>
      </c>
      <c r="T84" s="87" t="s">
        <v>171</v>
      </c>
      <c r="U84" s="87" t="s">
        <v>171</v>
      </c>
      <c r="V84" s="87">
        <f t="shared" si="44"/>
        <v>0</v>
      </c>
      <c r="W84" s="87" t="s">
        <v>171</v>
      </c>
      <c r="X84" s="87" t="s">
        <v>171</v>
      </c>
      <c r="Y84" s="87">
        <f t="shared" si="45"/>
        <v>0</v>
      </c>
      <c r="Z84" s="87" t="s">
        <v>171</v>
      </c>
      <c r="AA84" s="87" t="s">
        <v>171</v>
      </c>
      <c r="AB84" s="87">
        <f t="shared" si="46"/>
        <v>0</v>
      </c>
      <c r="AC84" s="87" t="s">
        <v>171</v>
      </c>
      <c r="AD84" s="87" t="s">
        <v>171</v>
      </c>
      <c r="AE84" s="87">
        <f t="shared" si="47"/>
        <v>0</v>
      </c>
      <c r="AF84" s="87" t="s">
        <v>171</v>
      </c>
      <c r="AG84" s="87" t="s">
        <v>171</v>
      </c>
      <c r="AH84" s="87">
        <f t="shared" si="48"/>
        <v>0</v>
      </c>
      <c r="AI84" s="87" t="s">
        <v>171</v>
      </c>
      <c r="AJ84" s="87" t="s">
        <v>171</v>
      </c>
      <c r="AK84" s="87">
        <f t="shared" si="49"/>
        <v>0</v>
      </c>
      <c r="AL84" s="41">
        <f t="shared" si="50"/>
        <v>27147652.629999999</v>
      </c>
      <c r="AM84" s="132" t="s">
        <v>23</v>
      </c>
    </row>
    <row r="85" spans="1:39" x14ac:dyDescent="0.4">
      <c r="A85" s="132" t="str">
        <f t="shared" si="51"/>
        <v>EneroBupa Dominicana, S. A.</v>
      </c>
      <c r="B85" s="51" t="s">
        <v>123</v>
      </c>
      <c r="C85" s="88">
        <f t="shared" si="37"/>
        <v>0</v>
      </c>
      <c r="D85" s="88">
        <f t="shared" si="38"/>
        <v>32914827.539999999</v>
      </c>
      <c r="E85" s="87" t="s">
        <v>171</v>
      </c>
      <c r="F85" s="87" t="s">
        <v>171</v>
      </c>
      <c r="G85" s="87">
        <f t="shared" si="39"/>
        <v>0</v>
      </c>
      <c r="H85" s="87" t="s">
        <v>171</v>
      </c>
      <c r="I85" s="87" t="s">
        <v>171</v>
      </c>
      <c r="J85" s="87">
        <f t="shared" si="40"/>
        <v>0</v>
      </c>
      <c r="K85" s="87" t="s">
        <v>171</v>
      </c>
      <c r="L85" s="87">
        <v>32914827.539999999</v>
      </c>
      <c r="M85" s="87">
        <f t="shared" si="41"/>
        <v>32914827.539999999</v>
      </c>
      <c r="N85" s="87" t="s">
        <v>171</v>
      </c>
      <c r="O85" s="87" t="s">
        <v>171</v>
      </c>
      <c r="P85" s="87">
        <f t="shared" si="42"/>
        <v>0</v>
      </c>
      <c r="Q85" s="87" t="s">
        <v>171</v>
      </c>
      <c r="R85" s="87" t="s">
        <v>171</v>
      </c>
      <c r="S85" s="87">
        <f t="shared" si="43"/>
        <v>0</v>
      </c>
      <c r="T85" s="87" t="s">
        <v>171</v>
      </c>
      <c r="U85" s="87" t="s">
        <v>171</v>
      </c>
      <c r="V85" s="87">
        <f t="shared" si="44"/>
        <v>0</v>
      </c>
      <c r="W85" s="87" t="s">
        <v>171</v>
      </c>
      <c r="X85" s="87" t="s">
        <v>171</v>
      </c>
      <c r="Y85" s="87">
        <f t="shared" si="45"/>
        <v>0</v>
      </c>
      <c r="Z85" s="87" t="s">
        <v>171</v>
      </c>
      <c r="AA85" s="87" t="s">
        <v>171</v>
      </c>
      <c r="AB85" s="87">
        <f t="shared" si="46"/>
        <v>0</v>
      </c>
      <c r="AC85" s="87" t="s">
        <v>171</v>
      </c>
      <c r="AD85" s="87" t="s">
        <v>171</v>
      </c>
      <c r="AE85" s="87">
        <f t="shared" si="47"/>
        <v>0</v>
      </c>
      <c r="AF85" s="87" t="s">
        <v>171</v>
      </c>
      <c r="AG85" s="87" t="s">
        <v>171</v>
      </c>
      <c r="AH85" s="87">
        <f t="shared" si="48"/>
        <v>0</v>
      </c>
      <c r="AI85" s="87" t="s">
        <v>171</v>
      </c>
      <c r="AJ85" s="87" t="s">
        <v>171</v>
      </c>
      <c r="AK85" s="87">
        <f t="shared" si="49"/>
        <v>0</v>
      </c>
      <c r="AL85" s="41">
        <f t="shared" si="50"/>
        <v>32914827.539999999</v>
      </c>
      <c r="AM85" s="132" t="s">
        <v>23</v>
      </c>
    </row>
    <row r="86" spans="1:39" x14ac:dyDescent="0.4">
      <c r="A86" s="132" t="str">
        <f t="shared" si="51"/>
        <v>EneroSeguros APS, S.R.L.</v>
      </c>
      <c r="B86" s="51" t="s">
        <v>124</v>
      </c>
      <c r="C86" s="88">
        <f t="shared" si="37"/>
        <v>18522146.75</v>
      </c>
      <c r="D86" s="88">
        <f t="shared" si="38"/>
        <v>447910</v>
      </c>
      <c r="E86" s="87" t="s">
        <v>171</v>
      </c>
      <c r="F86" s="87" t="s">
        <v>171</v>
      </c>
      <c r="G86" s="87">
        <f t="shared" si="39"/>
        <v>0</v>
      </c>
      <c r="H86" s="87">
        <v>476748.69</v>
      </c>
      <c r="I86" s="87" t="s">
        <v>171</v>
      </c>
      <c r="J86" s="87">
        <f t="shared" si="40"/>
        <v>476748.69</v>
      </c>
      <c r="K86" s="87" t="s">
        <v>171</v>
      </c>
      <c r="L86" s="87">
        <v>447910</v>
      </c>
      <c r="M86" s="87">
        <f t="shared" si="41"/>
        <v>447910</v>
      </c>
      <c r="N86" s="87" t="s">
        <v>171</v>
      </c>
      <c r="O86" s="87" t="s">
        <v>171</v>
      </c>
      <c r="P86" s="87">
        <f t="shared" si="42"/>
        <v>0</v>
      </c>
      <c r="Q86" s="87">
        <v>118609.21</v>
      </c>
      <c r="R86" s="87" t="s">
        <v>171</v>
      </c>
      <c r="S86" s="87">
        <f t="shared" si="43"/>
        <v>118609.21</v>
      </c>
      <c r="T86" s="87">
        <v>31995.18</v>
      </c>
      <c r="U86" s="87" t="s">
        <v>171</v>
      </c>
      <c r="V86" s="87">
        <f t="shared" si="44"/>
        <v>31995.18</v>
      </c>
      <c r="W86" s="87">
        <v>154419.79</v>
      </c>
      <c r="X86" s="87" t="s">
        <v>171</v>
      </c>
      <c r="Y86" s="87">
        <f t="shared" si="45"/>
        <v>154419.79</v>
      </c>
      <c r="Z86" s="87">
        <v>7625775.4699999997</v>
      </c>
      <c r="AA86" s="87" t="s">
        <v>171</v>
      </c>
      <c r="AB86" s="87">
        <f t="shared" si="46"/>
        <v>7625775.4699999997</v>
      </c>
      <c r="AC86" s="87" t="s">
        <v>171</v>
      </c>
      <c r="AD86" s="87" t="s">
        <v>171</v>
      </c>
      <c r="AE86" s="87">
        <f t="shared" si="47"/>
        <v>0</v>
      </c>
      <c r="AF86" s="87">
        <v>9597153.6899999995</v>
      </c>
      <c r="AG86" s="87" t="s">
        <v>171</v>
      </c>
      <c r="AH86" s="87">
        <f t="shared" si="48"/>
        <v>9597153.6899999995</v>
      </c>
      <c r="AI86" s="87">
        <v>517444.72</v>
      </c>
      <c r="AJ86" s="87" t="s">
        <v>171</v>
      </c>
      <c r="AK86" s="87">
        <f t="shared" si="49"/>
        <v>517444.72</v>
      </c>
      <c r="AL86" s="41">
        <f t="shared" si="50"/>
        <v>18970056.75</v>
      </c>
      <c r="AM86" s="132" t="s">
        <v>23</v>
      </c>
    </row>
    <row r="87" spans="1:39" x14ac:dyDescent="0.4">
      <c r="A87" s="132" t="str">
        <f t="shared" si="51"/>
        <v>EneroMultiseguros Su, S.A.</v>
      </c>
      <c r="B87" s="51" t="s">
        <v>125</v>
      </c>
      <c r="C87" s="88">
        <f t="shared" si="37"/>
        <v>29836884.039999999</v>
      </c>
      <c r="D87" s="88">
        <f t="shared" si="38"/>
        <v>0</v>
      </c>
      <c r="E87" s="87" t="s">
        <v>171</v>
      </c>
      <c r="F87" s="87" t="s">
        <v>171</v>
      </c>
      <c r="G87" s="87">
        <f t="shared" si="39"/>
        <v>0</v>
      </c>
      <c r="H87" s="87" t="s">
        <v>171</v>
      </c>
      <c r="I87" s="87" t="s">
        <v>171</v>
      </c>
      <c r="J87" s="87">
        <f t="shared" si="40"/>
        <v>0</v>
      </c>
      <c r="K87" s="87" t="s">
        <v>171</v>
      </c>
      <c r="L87" s="87" t="s">
        <v>171</v>
      </c>
      <c r="M87" s="87">
        <f t="shared" si="41"/>
        <v>0</v>
      </c>
      <c r="N87" s="87">
        <v>8579.81</v>
      </c>
      <c r="O87" s="87" t="s">
        <v>171</v>
      </c>
      <c r="P87" s="87">
        <f t="shared" si="42"/>
        <v>8579.81</v>
      </c>
      <c r="Q87" s="87">
        <v>273020.34000000003</v>
      </c>
      <c r="R87" s="87" t="s">
        <v>171</v>
      </c>
      <c r="S87" s="87">
        <f t="shared" si="43"/>
        <v>273020.34000000003</v>
      </c>
      <c r="T87" s="87">
        <v>130345.24</v>
      </c>
      <c r="U87" s="87" t="s">
        <v>171</v>
      </c>
      <c r="V87" s="87">
        <f t="shared" si="44"/>
        <v>130345.24</v>
      </c>
      <c r="W87" s="87">
        <v>25328.17</v>
      </c>
      <c r="X87" s="87" t="s">
        <v>171</v>
      </c>
      <c r="Y87" s="87">
        <f t="shared" si="45"/>
        <v>25328.17</v>
      </c>
      <c r="Z87" s="87">
        <v>16372524.1</v>
      </c>
      <c r="AA87" s="87" t="s">
        <v>171</v>
      </c>
      <c r="AB87" s="87">
        <f t="shared" si="46"/>
        <v>16372524.1</v>
      </c>
      <c r="AC87" s="87" t="s">
        <v>171</v>
      </c>
      <c r="AD87" s="87" t="s">
        <v>171</v>
      </c>
      <c r="AE87" s="87">
        <f t="shared" si="47"/>
        <v>0</v>
      </c>
      <c r="AF87" s="87">
        <v>12387107.85</v>
      </c>
      <c r="AG87" s="87" t="s">
        <v>171</v>
      </c>
      <c r="AH87" s="87">
        <f t="shared" si="48"/>
        <v>12387107.85</v>
      </c>
      <c r="AI87" s="87">
        <v>639978.53</v>
      </c>
      <c r="AJ87" s="87" t="s">
        <v>171</v>
      </c>
      <c r="AK87" s="87">
        <f t="shared" si="49"/>
        <v>639978.53</v>
      </c>
      <c r="AL87" s="41">
        <f t="shared" si="50"/>
        <v>29836884.039999999</v>
      </c>
      <c r="AM87" s="132" t="s">
        <v>23</v>
      </c>
    </row>
    <row r="88" spans="1:39" x14ac:dyDescent="0.4">
      <c r="A88" s="132" t="str">
        <f t="shared" si="51"/>
        <v>EneroSeguros Ademi, S.A.</v>
      </c>
      <c r="B88" s="51" t="s">
        <v>126</v>
      </c>
      <c r="C88" s="88">
        <f t="shared" si="37"/>
        <v>16240339.209999999</v>
      </c>
      <c r="D88" s="88">
        <f t="shared" si="38"/>
        <v>162755.09</v>
      </c>
      <c r="E88" s="87" t="s">
        <v>171</v>
      </c>
      <c r="F88" s="87" t="s">
        <v>171</v>
      </c>
      <c r="G88" s="87">
        <f t="shared" si="39"/>
        <v>0</v>
      </c>
      <c r="H88" s="87">
        <v>10780878.310000001</v>
      </c>
      <c r="I88" s="87" t="s">
        <v>171</v>
      </c>
      <c r="J88" s="87">
        <f t="shared" si="40"/>
        <v>10780878.310000001</v>
      </c>
      <c r="K88" s="87" t="s">
        <v>171</v>
      </c>
      <c r="L88" s="87" t="s">
        <v>171</v>
      </c>
      <c r="M88" s="87">
        <f t="shared" si="41"/>
        <v>0</v>
      </c>
      <c r="N88" s="87" t="s">
        <v>171</v>
      </c>
      <c r="O88" s="87" t="s">
        <v>171</v>
      </c>
      <c r="P88" s="87">
        <f t="shared" si="42"/>
        <v>0</v>
      </c>
      <c r="Q88" s="87">
        <v>2222892.37</v>
      </c>
      <c r="R88" s="87">
        <v>156032.95999999999</v>
      </c>
      <c r="S88" s="87">
        <f t="shared" si="43"/>
        <v>2378925.33</v>
      </c>
      <c r="T88" s="87" t="s">
        <v>171</v>
      </c>
      <c r="U88" s="87" t="s">
        <v>171</v>
      </c>
      <c r="V88" s="87">
        <f t="shared" si="44"/>
        <v>0</v>
      </c>
      <c r="W88" s="87" t="s">
        <v>171</v>
      </c>
      <c r="X88" s="87" t="s">
        <v>171</v>
      </c>
      <c r="Y88" s="87">
        <f t="shared" si="45"/>
        <v>0</v>
      </c>
      <c r="Z88" s="87" t="s">
        <v>171</v>
      </c>
      <c r="AA88" s="87">
        <v>4653.16</v>
      </c>
      <c r="AB88" s="87">
        <f t="shared" si="46"/>
        <v>4653.16</v>
      </c>
      <c r="AC88" s="87" t="s">
        <v>171</v>
      </c>
      <c r="AD88" s="87" t="s">
        <v>171</v>
      </c>
      <c r="AE88" s="87">
        <f t="shared" si="47"/>
        <v>0</v>
      </c>
      <c r="AF88" s="87">
        <v>1225</v>
      </c>
      <c r="AG88" s="87">
        <v>1117.71</v>
      </c>
      <c r="AH88" s="87">
        <f t="shared" si="48"/>
        <v>2342.71</v>
      </c>
      <c r="AI88" s="87">
        <v>3235343.53</v>
      </c>
      <c r="AJ88" s="87">
        <v>951.26</v>
      </c>
      <c r="AK88" s="87">
        <f t="shared" si="49"/>
        <v>3236294.7899999996</v>
      </c>
      <c r="AL88" s="41">
        <f t="shared" si="50"/>
        <v>16403094.299999999</v>
      </c>
      <c r="AM88" s="132" t="s">
        <v>23</v>
      </c>
    </row>
    <row r="89" spans="1:39" x14ac:dyDescent="0.4">
      <c r="A89" s="132" t="str">
        <f t="shared" si="51"/>
        <v>EneroFuturo Seguros</v>
      </c>
      <c r="B89" s="51" t="s">
        <v>109</v>
      </c>
      <c r="C89" s="88">
        <f t="shared" si="37"/>
        <v>8447734.25</v>
      </c>
      <c r="D89" s="88">
        <f t="shared" si="38"/>
        <v>0</v>
      </c>
      <c r="E89" s="87">
        <v>79185.72</v>
      </c>
      <c r="F89" s="87" t="s">
        <v>171</v>
      </c>
      <c r="G89" s="87">
        <f t="shared" si="39"/>
        <v>79185.72</v>
      </c>
      <c r="H89" s="87" t="s">
        <v>171</v>
      </c>
      <c r="I89" s="87" t="s">
        <v>171</v>
      </c>
      <c r="J89" s="87">
        <f t="shared" si="40"/>
        <v>0</v>
      </c>
      <c r="K89" s="87" t="s">
        <v>171</v>
      </c>
      <c r="L89" s="87" t="s">
        <v>171</v>
      </c>
      <c r="M89" s="87">
        <f t="shared" si="41"/>
        <v>0</v>
      </c>
      <c r="N89" s="87" t="s">
        <v>171</v>
      </c>
      <c r="O89" s="87" t="s">
        <v>171</v>
      </c>
      <c r="P89" s="87">
        <f t="shared" si="42"/>
        <v>0</v>
      </c>
      <c r="Q89" s="87" t="s">
        <v>171</v>
      </c>
      <c r="R89" s="87" t="s">
        <v>171</v>
      </c>
      <c r="S89" s="87">
        <f t="shared" si="43"/>
        <v>0</v>
      </c>
      <c r="T89" s="87" t="s">
        <v>171</v>
      </c>
      <c r="U89" s="87" t="s">
        <v>171</v>
      </c>
      <c r="V89" s="87">
        <f t="shared" si="44"/>
        <v>0</v>
      </c>
      <c r="W89" s="87" t="s">
        <v>171</v>
      </c>
      <c r="X89" s="87" t="s">
        <v>171</v>
      </c>
      <c r="Y89" s="87">
        <f t="shared" si="45"/>
        <v>0</v>
      </c>
      <c r="Z89" s="87">
        <v>7452850.4699999997</v>
      </c>
      <c r="AA89" s="87" t="s">
        <v>171</v>
      </c>
      <c r="AB89" s="87">
        <f t="shared" si="46"/>
        <v>7452850.4699999997</v>
      </c>
      <c r="AC89" s="87" t="s">
        <v>171</v>
      </c>
      <c r="AD89" s="87" t="s">
        <v>171</v>
      </c>
      <c r="AE89" s="87">
        <f t="shared" si="47"/>
        <v>0</v>
      </c>
      <c r="AF89" s="87">
        <v>574671.55000000005</v>
      </c>
      <c r="AG89" s="87" t="s">
        <v>171</v>
      </c>
      <c r="AH89" s="87">
        <f t="shared" si="48"/>
        <v>574671.55000000005</v>
      </c>
      <c r="AI89" s="87">
        <v>341026.51</v>
      </c>
      <c r="AJ89" s="87" t="s">
        <v>171</v>
      </c>
      <c r="AK89" s="87">
        <f t="shared" si="49"/>
        <v>341026.51</v>
      </c>
      <c r="AL89" s="41">
        <f t="shared" si="50"/>
        <v>8447734.25</v>
      </c>
      <c r="AM89" s="132" t="s">
        <v>23</v>
      </c>
    </row>
    <row r="90" spans="1:39" x14ac:dyDescent="0.4">
      <c r="A90" s="132" t="str">
        <f t="shared" si="51"/>
        <v>EneroConfederación del Canadá Dominicana, S. A.</v>
      </c>
      <c r="B90" s="51" t="s">
        <v>127</v>
      </c>
      <c r="C90" s="88">
        <f t="shared" si="37"/>
        <v>6216867.3999999994</v>
      </c>
      <c r="D90" s="88">
        <f t="shared" si="38"/>
        <v>0</v>
      </c>
      <c r="E90" s="87">
        <v>17697.419999999998</v>
      </c>
      <c r="F90" s="87" t="s">
        <v>171</v>
      </c>
      <c r="G90" s="87">
        <f t="shared" si="39"/>
        <v>17697.419999999998</v>
      </c>
      <c r="H90" s="87" t="s">
        <v>171</v>
      </c>
      <c r="I90" s="87" t="s">
        <v>171</v>
      </c>
      <c r="J90" s="87">
        <f t="shared" si="40"/>
        <v>0</v>
      </c>
      <c r="K90" s="87" t="s">
        <v>171</v>
      </c>
      <c r="L90" s="87" t="s">
        <v>171</v>
      </c>
      <c r="M90" s="87">
        <f t="shared" si="41"/>
        <v>0</v>
      </c>
      <c r="N90" s="87">
        <v>16448.259999999998</v>
      </c>
      <c r="O90" s="87" t="s">
        <v>171</v>
      </c>
      <c r="P90" s="87">
        <f t="shared" si="42"/>
        <v>16448.259999999998</v>
      </c>
      <c r="Q90" s="87">
        <v>1057478.95</v>
      </c>
      <c r="R90" s="87" t="s">
        <v>171</v>
      </c>
      <c r="S90" s="87">
        <f t="shared" si="43"/>
        <v>1057478.95</v>
      </c>
      <c r="T90" s="87">
        <v>378232.76</v>
      </c>
      <c r="U90" s="87" t="s">
        <v>171</v>
      </c>
      <c r="V90" s="87">
        <f t="shared" si="44"/>
        <v>378232.76</v>
      </c>
      <c r="W90" s="87">
        <v>152238.79999999999</v>
      </c>
      <c r="X90" s="87" t="s">
        <v>171</v>
      </c>
      <c r="Y90" s="87">
        <f t="shared" si="45"/>
        <v>152238.79999999999</v>
      </c>
      <c r="Z90" s="87">
        <v>3682962.47</v>
      </c>
      <c r="AA90" s="87" t="s">
        <v>171</v>
      </c>
      <c r="AB90" s="87">
        <f t="shared" si="46"/>
        <v>3682962.47</v>
      </c>
      <c r="AC90" s="87" t="s">
        <v>171</v>
      </c>
      <c r="AD90" s="87" t="s">
        <v>171</v>
      </c>
      <c r="AE90" s="87">
        <f t="shared" si="47"/>
        <v>0</v>
      </c>
      <c r="AF90" s="87">
        <v>111669.02</v>
      </c>
      <c r="AG90" s="87" t="s">
        <v>171</v>
      </c>
      <c r="AH90" s="87">
        <f t="shared" si="48"/>
        <v>111669.02</v>
      </c>
      <c r="AI90" s="87">
        <v>800139.72</v>
      </c>
      <c r="AJ90" s="87" t="s">
        <v>171</v>
      </c>
      <c r="AK90" s="87">
        <f t="shared" si="49"/>
        <v>800139.72</v>
      </c>
      <c r="AL90" s="41">
        <f t="shared" si="50"/>
        <v>6216867.3999999994</v>
      </c>
      <c r="AM90" s="132" t="s">
        <v>23</v>
      </c>
    </row>
    <row r="91" spans="1:39" x14ac:dyDescent="0.4">
      <c r="A91" s="132" t="str">
        <f t="shared" si="51"/>
        <v>EneroAutoseguro, S. A.</v>
      </c>
      <c r="B91" s="51" t="s">
        <v>79</v>
      </c>
      <c r="C91" s="88">
        <f t="shared" si="37"/>
        <v>6784950.0800000001</v>
      </c>
      <c r="D91" s="88">
        <f t="shared" si="38"/>
        <v>0</v>
      </c>
      <c r="E91" s="87" t="s">
        <v>171</v>
      </c>
      <c r="F91" s="87" t="s">
        <v>171</v>
      </c>
      <c r="G91" s="87">
        <f t="shared" si="39"/>
        <v>0</v>
      </c>
      <c r="H91" s="87" t="s">
        <v>171</v>
      </c>
      <c r="I91" s="87" t="s">
        <v>171</v>
      </c>
      <c r="J91" s="87">
        <f t="shared" si="40"/>
        <v>0</v>
      </c>
      <c r="K91" s="87" t="s">
        <v>171</v>
      </c>
      <c r="L91" s="87" t="s">
        <v>171</v>
      </c>
      <c r="M91" s="87">
        <f t="shared" si="41"/>
        <v>0</v>
      </c>
      <c r="N91" s="87" t="s">
        <v>171</v>
      </c>
      <c r="O91" s="87" t="s">
        <v>171</v>
      </c>
      <c r="P91" s="87">
        <f t="shared" si="42"/>
        <v>0</v>
      </c>
      <c r="Q91" s="87" t="s">
        <v>171</v>
      </c>
      <c r="R91" s="87" t="s">
        <v>171</v>
      </c>
      <c r="S91" s="87">
        <f t="shared" si="43"/>
        <v>0</v>
      </c>
      <c r="T91" s="87" t="s">
        <v>171</v>
      </c>
      <c r="U91" s="87" t="s">
        <v>171</v>
      </c>
      <c r="V91" s="87">
        <f t="shared" si="44"/>
        <v>0</v>
      </c>
      <c r="W91" s="87" t="s">
        <v>171</v>
      </c>
      <c r="X91" s="87" t="s">
        <v>171</v>
      </c>
      <c r="Y91" s="87">
        <f t="shared" si="45"/>
        <v>0</v>
      </c>
      <c r="Z91" s="87">
        <v>6784950.0800000001</v>
      </c>
      <c r="AA91" s="87" t="s">
        <v>171</v>
      </c>
      <c r="AB91" s="87">
        <f t="shared" si="46"/>
        <v>6784950.0800000001</v>
      </c>
      <c r="AC91" s="87" t="s">
        <v>171</v>
      </c>
      <c r="AD91" s="87" t="s">
        <v>171</v>
      </c>
      <c r="AE91" s="87">
        <f t="shared" si="47"/>
        <v>0</v>
      </c>
      <c r="AF91" s="87" t="s">
        <v>171</v>
      </c>
      <c r="AG91" s="87" t="s">
        <v>171</v>
      </c>
      <c r="AH91" s="87">
        <f t="shared" si="48"/>
        <v>0</v>
      </c>
      <c r="AI91" s="87" t="s">
        <v>171</v>
      </c>
      <c r="AJ91" s="87" t="s">
        <v>171</v>
      </c>
      <c r="AK91" s="87">
        <f t="shared" si="49"/>
        <v>0</v>
      </c>
      <c r="AL91" s="41">
        <f t="shared" si="50"/>
        <v>6784950.0800000001</v>
      </c>
      <c r="AM91" s="132" t="s">
        <v>23</v>
      </c>
    </row>
    <row r="92" spans="1:39" x14ac:dyDescent="0.4">
      <c r="A92" s="132" t="str">
        <f t="shared" si="51"/>
        <v>EneroSeguros Yunen, S.A.</v>
      </c>
      <c r="B92" s="51" t="s">
        <v>128</v>
      </c>
      <c r="C92" s="88">
        <f t="shared" si="37"/>
        <v>52093.120000000003</v>
      </c>
      <c r="D92" s="88">
        <f t="shared" si="38"/>
        <v>4389411.5199999996</v>
      </c>
      <c r="E92" s="87" t="s">
        <v>171</v>
      </c>
      <c r="F92" s="87" t="s">
        <v>171</v>
      </c>
      <c r="G92" s="87">
        <f t="shared" si="39"/>
        <v>0</v>
      </c>
      <c r="H92" s="87">
        <v>9745.59</v>
      </c>
      <c r="I92" s="87" t="s">
        <v>171</v>
      </c>
      <c r="J92" s="87">
        <f t="shared" si="40"/>
        <v>9745.59</v>
      </c>
      <c r="K92" s="87" t="s">
        <v>171</v>
      </c>
      <c r="L92" s="87">
        <v>4389411.5199999996</v>
      </c>
      <c r="M92" s="87">
        <f t="shared" si="41"/>
        <v>4389411.5199999996</v>
      </c>
      <c r="N92" s="87">
        <v>32206.07</v>
      </c>
      <c r="O92" s="87" t="s">
        <v>171</v>
      </c>
      <c r="P92" s="87">
        <f t="shared" si="42"/>
        <v>32206.07</v>
      </c>
      <c r="Q92" s="87" t="s">
        <v>171</v>
      </c>
      <c r="R92" s="87" t="s">
        <v>171</v>
      </c>
      <c r="S92" s="87">
        <f t="shared" si="43"/>
        <v>0</v>
      </c>
      <c r="T92" s="87" t="s">
        <v>171</v>
      </c>
      <c r="U92" s="87" t="s">
        <v>171</v>
      </c>
      <c r="V92" s="87">
        <f t="shared" si="44"/>
        <v>0</v>
      </c>
      <c r="W92" s="87" t="s">
        <v>171</v>
      </c>
      <c r="X92" s="87" t="s">
        <v>171</v>
      </c>
      <c r="Y92" s="87">
        <f t="shared" si="45"/>
        <v>0</v>
      </c>
      <c r="Z92" s="87" t="s">
        <v>171</v>
      </c>
      <c r="AA92" s="87" t="s">
        <v>171</v>
      </c>
      <c r="AB92" s="87">
        <f t="shared" si="46"/>
        <v>0</v>
      </c>
      <c r="AC92" s="87" t="s">
        <v>171</v>
      </c>
      <c r="AD92" s="87" t="s">
        <v>171</v>
      </c>
      <c r="AE92" s="87">
        <f t="shared" si="47"/>
        <v>0</v>
      </c>
      <c r="AF92" s="87" t="s">
        <v>171</v>
      </c>
      <c r="AG92" s="87" t="s">
        <v>171</v>
      </c>
      <c r="AH92" s="87">
        <f t="shared" si="48"/>
        <v>0</v>
      </c>
      <c r="AI92" s="87">
        <v>10141.459999999999</v>
      </c>
      <c r="AJ92" s="87" t="s">
        <v>171</v>
      </c>
      <c r="AK92" s="87">
        <f t="shared" si="49"/>
        <v>10141.459999999999</v>
      </c>
      <c r="AL92" s="41">
        <f t="shared" si="50"/>
        <v>4441504.6399999997</v>
      </c>
      <c r="AM92" s="132" t="s">
        <v>23</v>
      </c>
    </row>
    <row r="93" spans="1:39" x14ac:dyDescent="0.4">
      <c r="A93" s="132" t="str">
        <f t="shared" si="51"/>
        <v>EneroHylseg Seguros S.A</v>
      </c>
      <c r="B93" s="50" t="s">
        <v>129</v>
      </c>
      <c r="C93" s="88">
        <f t="shared" si="37"/>
        <v>750284.49</v>
      </c>
      <c r="D93" s="88">
        <f t="shared" si="38"/>
        <v>0</v>
      </c>
      <c r="E93" s="87" t="s">
        <v>171</v>
      </c>
      <c r="F93" s="87" t="s">
        <v>171</v>
      </c>
      <c r="G93" s="87">
        <f t="shared" si="39"/>
        <v>0</v>
      </c>
      <c r="H93" s="87" t="s">
        <v>171</v>
      </c>
      <c r="I93" s="87" t="s">
        <v>171</v>
      </c>
      <c r="J93" s="87">
        <f t="shared" si="40"/>
        <v>0</v>
      </c>
      <c r="K93" s="87" t="s">
        <v>171</v>
      </c>
      <c r="L93" s="87" t="s">
        <v>171</v>
      </c>
      <c r="M93" s="87">
        <f t="shared" si="41"/>
        <v>0</v>
      </c>
      <c r="N93" s="87" t="s">
        <v>171</v>
      </c>
      <c r="O93" s="87" t="s">
        <v>171</v>
      </c>
      <c r="P93" s="87">
        <f t="shared" si="42"/>
        <v>0</v>
      </c>
      <c r="Q93" s="87" t="s">
        <v>171</v>
      </c>
      <c r="R93" s="87" t="s">
        <v>171</v>
      </c>
      <c r="S93" s="87">
        <f t="shared" si="43"/>
        <v>0</v>
      </c>
      <c r="T93" s="87" t="s">
        <v>171</v>
      </c>
      <c r="U93" s="87" t="s">
        <v>171</v>
      </c>
      <c r="V93" s="87">
        <f t="shared" si="44"/>
        <v>0</v>
      </c>
      <c r="W93" s="87" t="s">
        <v>171</v>
      </c>
      <c r="X93" s="87" t="s">
        <v>171</v>
      </c>
      <c r="Y93" s="87">
        <f t="shared" si="45"/>
        <v>0</v>
      </c>
      <c r="Z93" s="87">
        <v>382593.97</v>
      </c>
      <c r="AA93" s="87" t="s">
        <v>171</v>
      </c>
      <c r="AB93" s="87">
        <f t="shared" si="46"/>
        <v>382593.97</v>
      </c>
      <c r="AC93" s="87" t="s">
        <v>171</v>
      </c>
      <c r="AD93" s="87" t="s">
        <v>171</v>
      </c>
      <c r="AE93" s="87">
        <f t="shared" si="47"/>
        <v>0</v>
      </c>
      <c r="AF93" s="87">
        <v>367690.52</v>
      </c>
      <c r="AG93" s="87" t="s">
        <v>171</v>
      </c>
      <c r="AH93" s="87">
        <f t="shared" si="48"/>
        <v>367690.52</v>
      </c>
      <c r="AI93" s="87" t="s">
        <v>171</v>
      </c>
      <c r="AJ93" s="87" t="s">
        <v>171</v>
      </c>
      <c r="AK93" s="87">
        <f t="shared" si="49"/>
        <v>0</v>
      </c>
      <c r="AL93" s="41">
        <f t="shared" si="50"/>
        <v>750284.49</v>
      </c>
      <c r="AM93" s="132" t="s">
        <v>23</v>
      </c>
    </row>
    <row r="94" spans="1:39" x14ac:dyDescent="0.4">
      <c r="A94" s="132" t="str">
        <f t="shared" si="51"/>
        <v>EneroMidas Seguros, S.A.</v>
      </c>
      <c r="B94" s="51" t="s">
        <v>130</v>
      </c>
      <c r="C94" s="88">
        <f t="shared" si="37"/>
        <v>144281.45000000001</v>
      </c>
      <c r="D94" s="88">
        <f t="shared" si="38"/>
        <v>0</v>
      </c>
      <c r="E94" s="87" t="s">
        <v>171</v>
      </c>
      <c r="F94" s="87" t="s">
        <v>171</v>
      </c>
      <c r="G94" s="87">
        <f t="shared" si="39"/>
        <v>0</v>
      </c>
      <c r="H94" s="87" t="s">
        <v>171</v>
      </c>
      <c r="I94" s="87" t="s">
        <v>171</v>
      </c>
      <c r="J94" s="87">
        <f t="shared" si="40"/>
        <v>0</v>
      </c>
      <c r="K94" s="87" t="s">
        <v>171</v>
      </c>
      <c r="L94" s="87" t="s">
        <v>171</v>
      </c>
      <c r="M94" s="87">
        <f t="shared" si="41"/>
        <v>0</v>
      </c>
      <c r="N94" s="87" t="s">
        <v>171</v>
      </c>
      <c r="O94" s="87" t="s">
        <v>171</v>
      </c>
      <c r="P94" s="87">
        <f t="shared" si="42"/>
        <v>0</v>
      </c>
      <c r="Q94" s="87" t="s">
        <v>171</v>
      </c>
      <c r="R94" s="87" t="s">
        <v>171</v>
      </c>
      <c r="S94" s="87">
        <f t="shared" si="43"/>
        <v>0</v>
      </c>
      <c r="T94" s="87" t="s">
        <v>171</v>
      </c>
      <c r="U94" s="87" t="s">
        <v>171</v>
      </c>
      <c r="V94" s="87">
        <f t="shared" si="44"/>
        <v>0</v>
      </c>
      <c r="W94" s="87" t="s">
        <v>171</v>
      </c>
      <c r="X94" s="87" t="s">
        <v>171</v>
      </c>
      <c r="Y94" s="87">
        <f t="shared" si="45"/>
        <v>0</v>
      </c>
      <c r="Z94" s="87">
        <v>18288.12</v>
      </c>
      <c r="AA94" s="87" t="s">
        <v>171</v>
      </c>
      <c r="AB94" s="87">
        <f t="shared" si="46"/>
        <v>18288.12</v>
      </c>
      <c r="AC94" s="87" t="s">
        <v>171</v>
      </c>
      <c r="AD94" s="87" t="s">
        <v>171</v>
      </c>
      <c r="AE94" s="87">
        <f t="shared" si="47"/>
        <v>0</v>
      </c>
      <c r="AF94" s="87">
        <v>125993.33</v>
      </c>
      <c r="AG94" s="87" t="s">
        <v>171</v>
      </c>
      <c r="AH94" s="87">
        <f t="shared" si="48"/>
        <v>125993.33</v>
      </c>
      <c r="AI94" s="87" t="s">
        <v>171</v>
      </c>
      <c r="AJ94" s="87" t="s">
        <v>171</v>
      </c>
      <c r="AK94" s="87">
        <f t="shared" si="49"/>
        <v>0</v>
      </c>
      <c r="AL94" s="41">
        <f t="shared" si="50"/>
        <v>144281.45000000001</v>
      </c>
      <c r="AM94" s="132" t="s">
        <v>23</v>
      </c>
    </row>
    <row r="95" spans="1:39" x14ac:dyDescent="0.4">
      <c r="A95" s="132" t="str">
        <f t="shared" si="51"/>
        <v>EneroUnit, S.A.</v>
      </c>
      <c r="B95" s="51" t="s">
        <v>131</v>
      </c>
      <c r="C95" s="88">
        <f t="shared" si="37"/>
        <v>993567.03</v>
      </c>
      <c r="D95" s="88">
        <f t="shared" si="38"/>
        <v>17785</v>
      </c>
      <c r="E95" s="87">
        <v>24575.87</v>
      </c>
      <c r="F95" s="87" t="s">
        <v>171</v>
      </c>
      <c r="G95" s="87">
        <f t="shared" si="39"/>
        <v>24575.87</v>
      </c>
      <c r="H95" s="87" t="s">
        <v>171</v>
      </c>
      <c r="I95" s="87" t="s">
        <v>171</v>
      </c>
      <c r="J95" s="87">
        <f t="shared" si="40"/>
        <v>0</v>
      </c>
      <c r="K95" s="87" t="s">
        <v>171</v>
      </c>
      <c r="L95" s="87">
        <v>17785</v>
      </c>
      <c r="M95" s="87">
        <f t="shared" si="41"/>
        <v>17785</v>
      </c>
      <c r="N95" s="87">
        <v>610.34</v>
      </c>
      <c r="O95" s="87" t="s">
        <v>171</v>
      </c>
      <c r="P95" s="87">
        <f t="shared" si="42"/>
        <v>610.34</v>
      </c>
      <c r="Q95" s="87" t="s">
        <v>171</v>
      </c>
      <c r="R95" s="87" t="s">
        <v>171</v>
      </c>
      <c r="S95" s="87">
        <f t="shared" si="43"/>
        <v>0</v>
      </c>
      <c r="T95" s="87" t="s">
        <v>171</v>
      </c>
      <c r="U95" s="87" t="s">
        <v>171</v>
      </c>
      <c r="V95" s="87">
        <f t="shared" si="44"/>
        <v>0</v>
      </c>
      <c r="W95" s="87" t="s">
        <v>171</v>
      </c>
      <c r="X95" s="87" t="s">
        <v>171</v>
      </c>
      <c r="Y95" s="87">
        <f t="shared" si="45"/>
        <v>0</v>
      </c>
      <c r="Z95" s="87">
        <v>665523.31000000006</v>
      </c>
      <c r="AA95" s="87" t="s">
        <v>171</v>
      </c>
      <c r="AB95" s="87">
        <f t="shared" si="46"/>
        <v>665523.31000000006</v>
      </c>
      <c r="AC95" s="87" t="s">
        <v>171</v>
      </c>
      <c r="AD95" s="87" t="s">
        <v>171</v>
      </c>
      <c r="AE95" s="87">
        <f t="shared" si="47"/>
        <v>0</v>
      </c>
      <c r="AF95" s="87" t="s">
        <v>171</v>
      </c>
      <c r="AG95" s="87" t="s">
        <v>171</v>
      </c>
      <c r="AH95" s="87">
        <f t="shared" si="48"/>
        <v>0</v>
      </c>
      <c r="AI95" s="87">
        <v>302857.51</v>
      </c>
      <c r="AJ95" s="87" t="s">
        <v>171</v>
      </c>
      <c r="AK95" s="87">
        <f t="shared" si="49"/>
        <v>302857.51</v>
      </c>
      <c r="AL95" s="41">
        <f t="shared" si="50"/>
        <v>1011352.03</v>
      </c>
      <c r="AM95" s="132" t="s">
        <v>23</v>
      </c>
    </row>
    <row r="96" spans="1:39" ht="13" thickBot="1" x14ac:dyDescent="0.45">
      <c r="B96" s="51"/>
      <c r="C96" s="88"/>
      <c r="D96" s="88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160"/>
      <c r="AL96" s="41"/>
    </row>
    <row r="97" spans="1:37" ht="13.35" thickTop="1" thickBot="1" x14ac:dyDescent="0.45">
      <c r="A97" s="132" t="str">
        <f t="shared" si="51"/>
        <v xml:space="preserve">Total General </v>
      </c>
      <c r="B97" s="53" t="s">
        <v>21</v>
      </c>
      <c r="C97" s="61">
        <f t="shared" ref="C97:AK97" si="52">SUM(C63:C95)</f>
        <v>3917617002.2699995</v>
      </c>
      <c r="D97" s="61">
        <f t="shared" si="52"/>
        <v>2468722258.1399999</v>
      </c>
      <c r="E97" s="61">
        <f t="shared" si="52"/>
        <v>22532786.429999996</v>
      </c>
      <c r="F97" s="61">
        <f t="shared" si="52"/>
        <v>4807.46</v>
      </c>
      <c r="G97" s="61">
        <f t="shared" si="52"/>
        <v>22537593.889999997</v>
      </c>
      <c r="H97" s="61">
        <f t="shared" si="52"/>
        <v>458676313.5</v>
      </c>
      <c r="I97" s="61">
        <f t="shared" si="52"/>
        <v>614706107.63</v>
      </c>
      <c r="J97" s="61">
        <f t="shared" si="52"/>
        <v>1073382421.13</v>
      </c>
      <c r="K97" s="61">
        <f t="shared" si="52"/>
        <v>1630780.68</v>
      </c>
      <c r="L97" s="61">
        <f t="shared" si="52"/>
        <v>1696327253.4599998</v>
      </c>
      <c r="M97" s="61">
        <f t="shared" si="52"/>
        <v>1697958034.1400001</v>
      </c>
      <c r="N97" s="61">
        <f t="shared" si="52"/>
        <v>43044079.080000013</v>
      </c>
      <c r="O97" s="61">
        <f t="shared" si="52"/>
        <v>571692.28</v>
      </c>
      <c r="P97" s="61">
        <f t="shared" si="52"/>
        <v>43615771.360000007</v>
      </c>
      <c r="Q97" s="61">
        <f t="shared" si="52"/>
        <v>1208562160.3699999</v>
      </c>
      <c r="R97" s="61">
        <f t="shared" si="52"/>
        <v>92258323.959999993</v>
      </c>
      <c r="S97" s="61">
        <f t="shared" si="52"/>
        <v>1300820484.3299999</v>
      </c>
      <c r="T97" s="61">
        <f t="shared" si="52"/>
        <v>52713976.519999996</v>
      </c>
      <c r="U97" s="61">
        <f t="shared" si="52"/>
        <v>0</v>
      </c>
      <c r="V97" s="61">
        <f t="shared" si="52"/>
        <v>52713976.519999996</v>
      </c>
      <c r="W97" s="61">
        <f t="shared" si="52"/>
        <v>55794151.800000012</v>
      </c>
      <c r="X97" s="61">
        <f t="shared" si="52"/>
        <v>324866.59000000003</v>
      </c>
      <c r="Y97" s="61">
        <f t="shared" si="52"/>
        <v>56119018.390000008</v>
      </c>
      <c r="Z97" s="61">
        <f t="shared" si="52"/>
        <v>1628332325.3099997</v>
      </c>
      <c r="AA97" s="61">
        <f t="shared" si="52"/>
        <v>2007291.92</v>
      </c>
      <c r="AB97" s="61">
        <f t="shared" si="52"/>
        <v>1630339617.2299998</v>
      </c>
      <c r="AC97" s="61">
        <f t="shared" si="52"/>
        <v>0</v>
      </c>
      <c r="AD97" s="61">
        <f t="shared" si="52"/>
        <v>51151066.210000001</v>
      </c>
      <c r="AE97" s="61">
        <f t="shared" si="52"/>
        <v>51151066.210000001</v>
      </c>
      <c r="AF97" s="61">
        <f t="shared" si="52"/>
        <v>115894573.46999997</v>
      </c>
      <c r="AG97" s="61">
        <f t="shared" si="52"/>
        <v>3160670.1</v>
      </c>
      <c r="AH97" s="61">
        <f t="shared" si="52"/>
        <v>119055243.56999996</v>
      </c>
      <c r="AI97" s="61">
        <f t="shared" si="52"/>
        <v>330435855.10999995</v>
      </c>
      <c r="AJ97" s="61">
        <f t="shared" si="52"/>
        <v>8210178.5299999993</v>
      </c>
      <c r="AK97" s="103">
        <f t="shared" si="52"/>
        <v>338646033.63999999</v>
      </c>
    </row>
    <row r="98" spans="1:37" ht="13" thickTop="1" x14ac:dyDescent="0.4">
      <c r="A98" s="132" t="str">
        <f t="shared" si="51"/>
        <v/>
      </c>
      <c r="B98" s="104"/>
      <c r="C98" s="35"/>
      <c r="D98" s="34"/>
      <c r="E98" s="35"/>
      <c r="F98" s="34"/>
      <c r="G98" s="34"/>
      <c r="H98" s="35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</row>
    <row r="99" spans="1:37" x14ac:dyDescent="0.4">
      <c r="A99" s="132" t="s">
        <v>101</v>
      </c>
      <c r="B99" s="20" t="s">
        <v>38</v>
      </c>
      <c r="C99" s="178">
        <f>IFERROR(D97/C100*100,0)</f>
        <v>38.656296784043839</v>
      </c>
      <c r="D99" s="178"/>
      <c r="E99" s="178">
        <f>IFERROR(F97/E100*100,0)</f>
        <v>2.1330848463522477E-2</v>
      </c>
      <c r="F99" s="178"/>
      <c r="G99" s="36"/>
      <c r="H99" s="178">
        <f>IFERROR(I97/H100*100,0)</f>
        <v>57.268136269911153</v>
      </c>
      <c r="I99" s="178"/>
      <c r="J99" s="36"/>
      <c r="K99" s="178">
        <f>IFERROR(L97/K100*100,0)</f>
        <v>99.903956361275675</v>
      </c>
      <c r="L99" s="178"/>
      <c r="M99" s="36"/>
      <c r="N99" s="178">
        <f>IFERROR(O97/N100*100,0)</f>
        <v>1.3107466913317014</v>
      </c>
      <c r="O99" s="178"/>
      <c r="P99" s="36"/>
      <c r="Q99" s="178">
        <f>IFERROR(R97/Q100*100,0)</f>
        <v>7.0923178925429156</v>
      </c>
      <c r="R99" s="178"/>
      <c r="S99" s="36"/>
      <c r="T99" s="178">
        <f>IFERROR(U97/T100*100,0)</f>
        <v>0</v>
      </c>
      <c r="U99" s="178"/>
      <c r="V99" s="36"/>
      <c r="W99" s="178">
        <f>IFERROR(X97/W100*100,0)</f>
        <v>0.57888858237386565</v>
      </c>
      <c r="X99" s="178"/>
      <c r="Y99" s="36"/>
      <c r="Z99" s="178">
        <f>IFERROR(AA97/Z100*100,0)</f>
        <v>0.12312109077067357</v>
      </c>
      <c r="AA99" s="178"/>
      <c r="AB99" s="36"/>
      <c r="AC99" s="178">
        <f>IFERROR(AD97/AC100*100,0)</f>
        <v>100</v>
      </c>
      <c r="AD99" s="178"/>
      <c r="AE99" s="36"/>
      <c r="AF99" s="178">
        <f>IFERROR(AG97/AF100*100,0)</f>
        <v>2.6547928551686564</v>
      </c>
      <c r="AG99" s="178"/>
      <c r="AH99" s="36"/>
      <c r="AI99" s="178">
        <f>IFERROR(AJ97/AI100*100,0)</f>
        <v>2.424413019621511</v>
      </c>
      <c r="AJ99" s="178"/>
      <c r="AK99" s="36"/>
    </row>
    <row r="100" spans="1:37" x14ac:dyDescent="0.4">
      <c r="A100" s="132" t="s">
        <v>102</v>
      </c>
      <c r="B100" s="5" t="s">
        <v>39</v>
      </c>
      <c r="C100" s="180">
        <f>IFERROR(C97+D97,0)</f>
        <v>6386339260.4099998</v>
      </c>
      <c r="D100" s="181"/>
      <c r="E100" s="180">
        <f>IFERROR(E97+F97,0)</f>
        <v>22537593.889999997</v>
      </c>
      <c r="F100" s="181"/>
      <c r="G100" s="37"/>
      <c r="H100" s="180">
        <f>IFERROR(H97+I97,0)</f>
        <v>1073382421.13</v>
      </c>
      <c r="I100" s="181"/>
      <c r="J100" s="37"/>
      <c r="K100" s="180">
        <f>IFERROR(K97+L97,0)</f>
        <v>1697958034.1399999</v>
      </c>
      <c r="L100" s="181"/>
      <c r="M100" s="37"/>
      <c r="N100" s="180">
        <f>IFERROR(N97+O97,0)</f>
        <v>43615771.360000014</v>
      </c>
      <c r="O100" s="181"/>
      <c r="P100" s="37"/>
      <c r="Q100" s="180">
        <f>IFERROR(Q97+R97,0)</f>
        <v>1300820484.3299999</v>
      </c>
      <c r="R100" s="181"/>
      <c r="S100" s="37"/>
      <c r="T100" s="180">
        <f>IFERROR(T97+U97,0)</f>
        <v>52713976.519999996</v>
      </c>
      <c r="U100" s="181"/>
      <c r="V100" s="37"/>
      <c r="W100" s="180">
        <f>IFERROR(W97+X97,0)</f>
        <v>56119018.390000015</v>
      </c>
      <c r="X100" s="181"/>
      <c r="Y100" s="37"/>
      <c r="Z100" s="180">
        <f>IFERROR(Z97+AA97,0)</f>
        <v>1630339617.2299998</v>
      </c>
      <c r="AA100" s="181"/>
      <c r="AB100" s="37"/>
      <c r="AC100" s="180">
        <f>IFERROR(AC97+AD97,0)</f>
        <v>51151066.210000001</v>
      </c>
      <c r="AD100" s="181"/>
      <c r="AE100" s="37"/>
      <c r="AF100" s="180">
        <f>IFERROR(AF97+AG97,0)</f>
        <v>119055243.56999996</v>
      </c>
      <c r="AG100" s="181"/>
      <c r="AH100" s="37"/>
      <c r="AI100" s="180">
        <f>IFERROR(AI97+AJ97,0)</f>
        <v>338646033.63999993</v>
      </c>
      <c r="AJ100" s="181"/>
      <c r="AK100" s="37"/>
    </row>
    <row r="101" spans="1:37" x14ac:dyDescent="0.4">
      <c r="A101" s="132" t="s">
        <v>103</v>
      </c>
      <c r="B101" s="5" t="s">
        <v>40</v>
      </c>
      <c r="C101" s="178">
        <f>SUM(E101:AJ101,0)</f>
        <v>99.999999999999972</v>
      </c>
      <c r="D101" s="181"/>
      <c r="E101" s="178">
        <f>IFERROR(E100/C100*100,0)</f>
        <v>0.35290317302299246</v>
      </c>
      <c r="F101" s="178"/>
      <c r="G101" s="36"/>
      <c r="H101" s="178">
        <f>IFERROR(H100/C100*100,0)</f>
        <v>16.807475728451816</v>
      </c>
      <c r="I101" s="178"/>
      <c r="J101" s="36"/>
      <c r="K101" s="178">
        <f>IFERROR(K100/C100*100,0)</f>
        <v>26.587344719782262</v>
      </c>
      <c r="L101" s="178"/>
      <c r="M101" s="36"/>
      <c r="N101" s="178">
        <f>IFERROR(N100/C100*100,0)</f>
        <v>0.68295418676520336</v>
      </c>
      <c r="O101" s="178"/>
      <c r="P101" s="36"/>
      <c r="Q101" s="178">
        <f>IFERROR(Q100/C100*100,0)</f>
        <v>20.368797072745675</v>
      </c>
      <c r="R101" s="178"/>
      <c r="S101" s="36"/>
      <c r="T101" s="178">
        <f>IFERROR(T100/C100*100,0)</f>
        <v>0.8254177294774</v>
      </c>
      <c r="U101" s="178"/>
      <c r="V101" s="36"/>
      <c r="W101" s="178">
        <f>IFERROR(W100/C100*100,0)</f>
        <v>0.87873531457828002</v>
      </c>
      <c r="X101" s="178"/>
      <c r="Y101" s="36"/>
      <c r="Z101" s="178">
        <f>IFERROR(Z100/C100*100,0)</f>
        <v>25.528546961743036</v>
      </c>
      <c r="AA101" s="178"/>
      <c r="AB101" s="36"/>
      <c r="AC101" s="178">
        <f>IFERROR(AC100/C100*100,0)</f>
        <v>0.80094501911437965</v>
      </c>
      <c r="AD101" s="178"/>
      <c r="AE101" s="36"/>
      <c r="AF101" s="178">
        <f>IFERROR(AF100/C100*100,0)</f>
        <v>1.8642173350865276</v>
      </c>
      <c r="AG101" s="178"/>
      <c r="AH101" s="36"/>
      <c r="AI101" s="178">
        <f>IFERROR(AI100/C100*100,0)</f>
        <v>5.3026627592324154</v>
      </c>
      <c r="AJ101" s="178"/>
      <c r="AK101" s="36"/>
    </row>
    <row r="102" spans="1:37" x14ac:dyDescent="0.4">
      <c r="A102" s="132" t="str">
        <f t="shared" si="51"/>
        <v>Fuente: Superintendencia de Seguros, Dirección de Estudios del Sector Seguros</v>
      </c>
      <c r="B102" s="93" t="s">
        <v>172</v>
      </c>
      <c r="E102" s="41"/>
    </row>
    <row r="103" spans="1:37" x14ac:dyDescent="0.4">
      <c r="A103" s="132" t="str">
        <f t="shared" si="51"/>
        <v/>
      </c>
      <c r="B103" s="111"/>
      <c r="C103" s="111"/>
      <c r="D103" s="116"/>
      <c r="E103" s="111"/>
      <c r="F103" s="111"/>
      <c r="G103" s="111"/>
      <c r="H103" s="111"/>
    </row>
    <row r="104" spans="1:37" x14ac:dyDescent="0.4">
      <c r="A104" s="132" t="str">
        <f t="shared" si="51"/>
        <v/>
      </c>
      <c r="B104" s="111"/>
      <c r="C104" s="111"/>
      <c r="D104" s="41"/>
    </row>
    <row r="105" spans="1:37" x14ac:dyDescent="0.4">
      <c r="A105" s="132" t="str">
        <f t="shared" si="51"/>
        <v/>
      </c>
      <c r="B105" s="93"/>
      <c r="E105" s="41"/>
    </row>
    <row r="106" spans="1:37" x14ac:dyDescent="0.4">
      <c r="A106" s="132" t="str">
        <f t="shared" si="51"/>
        <v/>
      </c>
      <c r="B106" s="93"/>
      <c r="E106" s="41"/>
    </row>
    <row r="107" spans="1:37" x14ac:dyDescent="0.4">
      <c r="A107" s="132" t="str">
        <f t="shared" si="51"/>
        <v/>
      </c>
      <c r="B107" s="93"/>
      <c r="E107" s="41"/>
    </row>
    <row r="108" spans="1:37" x14ac:dyDescent="0.4">
      <c r="A108" s="132" t="str">
        <f t="shared" si="51"/>
        <v/>
      </c>
      <c r="B108" s="93"/>
      <c r="E108" s="41"/>
    </row>
    <row r="109" spans="1:37" x14ac:dyDescent="0.4">
      <c r="A109" s="132" t="str">
        <f t="shared" si="51"/>
        <v/>
      </c>
    </row>
    <row r="110" spans="1:37" ht="20.25" customHeight="1" x14ac:dyDescent="0.6">
      <c r="A110" s="132" t="str">
        <f t="shared" si="51"/>
        <v>Superintendencia de Seguros</v>
      </c>
      <c r="B110" s="182" t="s">
        <v>42</v>
      </c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</row>
    <row r="111" spans="1:37" ht="12.75" customHeight="1" x14ac:dyDescent="0.4">
      <c r="A111" s="132" t="str">
        <f t="shared" si="51"/>
        <v>Primas Netas Cobradas por Compañías, Según Ramos</v>
      </c>
      <c r="B111" s="183" t="s">
        <v>56</v>
      </c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</row>
    <row r="112" spans="1:37" ht="12.75" customHeight="1" x14ac:dyDescent="0.4">
      <c r="A112" s="132" t="str">
        <f t="shared" si="51"/>
        <v>Febrero, 2022</v>
      </c>
      <c r="B112" s="184" t="s">
        <v>158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</row>
    <row r="113" spans="1:39" ht="12.75" customHeight="1" x14ac:dyDescent="0.4">
      <c r="A113" s="132" t="str">
        <f t="shared" si="51"/>
        <v>(Valores en RD$)</v>
      </c>
      <c r="B113" s="183" t="s">
        <v>91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</row>
    <row r="114" spans="1:39" x14ac:dyDescent="0.4">
      <c r="A114" s="132" t="str">
        <f t="shared" si="51"/>
        <v/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</row>
    <row r="115" spans="1:39" ht="13" thickBot="1" x14ac:dyDescent="0.45">
      <c r="A115" s="132" t="str">
        <f t="shared" si="51"/>
        <v/>
      </c>
    </row>
    <row r="116" spans="1:39" ht="13.35" thickTop="1" thickBot="1" x14ac:dyDescent="0.45">
      <c r="A116" s="132" t="str">
        <f t="shared" si="51"/>
        <v>Compañías</v>
      </c>
      <c r="B116" s="173" t="s">
        <v>33</v>
      </c>
      <c r="C116" s="179" t="s">
        <v>0</v>
      </c>
      <c r="D116" s="179"/>
      <c r="E116" s="179" t="s">
        <v>12</v>
      </c>
      <c r="F116" s="179"/>
      <c r="G116" s="110"/>
      <c r="H116" s="179" t="s">
        <v>13</v>
      </c>
      <c r="I116" s="179"/>
      <c r="J116" s="110"/>
      <c r="K116" s="179" t="s">
        <v>14</v>
      </c>
      <c r="L116" s="179"/>
      <c r="M116" s="110"/>
      <c r="N116" s="179" t="s">
        <v>15</v>
      </c>
      <c r="O116" s="179"/>
      <c r="P116" s="110"/>
      <c r="Q116" s="179" t="s">
        <v>27</v>
      </c>
      <c r="R116" s="179"/>
      <c r="S116" s="110"/>
      <c r="T116" s="179" t="s">
        <v>35</v>
      </c>
      <c r="U116" s="179"/>
      <c r="V116" s="110"/>
      <c r="W116" s="179" t="s">
        <v>16</v>
      </c>
      <c r="X116" s="179"/>
      <c r="Y116" s="110"/>
      <c r="Z116" s="179" t="s">
        <v>67</v>
      </c>
      <c r="AA116" s="179"/>
      <c r="AB116" s="110"/>
      <c r="AC116" s="179" t="s">
        <v>34</v>
      </c>
      <c r="AD116" s="179"/>
      <c r="AE116" s="110"/>
      <c r="AF116" s="179" t="s">
        <v>17</v>
      </c>
      <c r="AG116" s="179"/>
      <c r="AH116" s="110"/>
      <c r="AI116" s="179" t="s">
        <v>18</v>
      </c>
      <c r="AJ116" s="179"/>
      <c r="AK116" s="65"/>
      <c r="AL116" s="30" t="s">
        <v>108</v>
      </c>
    </row>
    <row r="117" spans="1:39" ht="20.25" customHeight="1" thickTop="1" thickBot="1" x14ac:dyDescent="0.45">
      <c r="A117" s="132" t="str">
        <f t="shared" si="51"/>
        <v/>
      </c>
      <c r="B117" s="186"/>
      <c r="C117" s="110" t="s">
        <v>28</v>
      </c>
      <c r="D117" s="110" t="s">
        <v>25</v>
      </c>
      <c r="E117" s="110" t="s">
        <v>28</v>
      </c>
      <c r="F117" s="110" t="s">
        <v>25</v>
      </c>
      <c r="G117" s="110"/>
      <c r="H117" s="110" t="s">
        <v>28</v>
      </c>
      <c r="I117" s="110" t="s">
        <v>25</v>
      </c>
      <c r="J117" s="110"/>
      <c r="K117" s="110" t="s">
        <v>28</v>
      </c>
      <c r="L117" s="110" t="s">
        <v>25</v>
      </c>
      <c r="M117" s="110"/>
      <c r="N117" s="110" t="s">
        <v>28</v>
      </c>
      <c r="O117" s="110" t="s">
        <v>25</v>
      </c>
      <c r="P117" s="110"/>
      <c r="Q117" s="110" t="s">
        <v>28</v>
      </c>
      <c r="R117" s="110" t="s">
        <v>25</v>
      </c>
      <c r="S117" s="110"/>
      <c r="T117" s="110" t="s">
        <v>28</v>
      </c>
      <c r="U117" s="110" t="s">
        <v>25</v>
      </c>
      <c r="V117" s="110"/>
      <c r="W117" s="110" t="s">
        <v>28</v>
      </c>
      <c r="X117" s="110" t="s">
        <v>25</v>
      </c>
      <c r="Y117" s="110"/>
      <c r="Z117" s="110" t="s">
        <v>28</v>
      </c>
      <c r="AA117" s="110" t="s">
        <v>25</v>
      </c>
      <c r="AB117" s="110"/>
      <c r="AC117" s="110" t="s">
        <v>28</v>
      </c>
      <c r="AD117" s="110" t="s">
        <v>25</v>
      </c>
      <c r="AE117" s="110"/>
      <c r="AF117" s="110" t="s">
        <v>28</v>
      </c>
      <c r="AG117" s="110" t="s">
        <v>25</v>
      </c>
      <c r="AH117" s="110"/>
      <c r="AI117" s="110" t="s">
        <v>28</v>
      </c>
      <c r="AJ117" s="110" t="s">
        <v>25</v>
      </c>
      <c r="AK117" s="65"/>
      <c r="AL117" s="30" t="s">
        <v>108</v>
      </c>
    </row>
    <row r="118" spans="1:39" ht="13" thickTop="1" x14ac:dyDescent="0.4">
      <c r="A118" s="132" t="str">
        <f t="shared" si="51"/>
        <v>FebreroSeguros Universal, S. A.</v>
      </c>
      <c r="B118" s="87" t="s">
        <v>84</v>
      </c>
      <c r="C118" s="88">
        <f t="shared" ref="C118:C150" si="53">SUMIF($E$62:$AJ$62,$C$62,$E118:$AJ118)</f>
        <v>871248857.37999988</v>
      </c>
      <c r="D118" s="88">
        <f t="shared" ref="D118:D150" si="54">SUMIF($E$62:$AJ$62,$D$62,$E118:$AJ118)</f>
        <v>575127981.66999996</v>
      </c>
      <c r="E118" s="87">
        <v>4495707.01</v>
      </c>
      <c r="F118" s="87">
        <v>10944.94</v>
      </c>
      <c r="G118" s="87">
        <f>SUBTOTAL(109,E118:F118)</f>
        <v>4506651.95</v>
      </c>
      <c r="H118" s="87">
        <v>88940687.379999995</v>
      </c>
      <c r="I118" s="87">
        <v>164761082.63</v>
      </c>
      <c r="J118" s="87">
        <f>SUBTOTAL(109,H118:I118)</f>
        <v>253701770.00999999</v>
      </c>
      <c r="K118" s="87">
        <v>219.83</v>
      </c>
      <c r="L118" s="87">
        <v>381898314.97000003</v>
      </c>
      <c r="M118" s="87">
        <f>SUBTOTAL(109,K118:L118)</f>
        <v>381898534.80000001</v>
      </c>
      <c r="N118" s="87">
        <v>27153574.239999998</v>
      </c>
      <c r="O118" s="87">
        <v>300</v>
      </c>
      <c r="P118" s="87">
        <f>SUBTOTAL(109,N118:O118)</f>
        <v>27153874.239999998</v>
      </c>
      <c r="Q118" s="87">
        <v>398530801.91000003</v>
      </c>
      <c r="R118" s="87">
        <v>11197027.17</v>
      </c>
      <c r="S118" s="87">
        <f>SUBTOTAL(109,Q118:R118)</f>
        <v>409727829.08000004</v>
      </c>
      <c r="T118" s="87">
        <v>4539596.59</v>
      </c>
      <c r="U118" s="87" t="s">
        <v>171</v>
      </c>
      <c r="V118" s="87">
        <f>SUBTOTAL(109,T118:U118)</f>
        <v>4539596.59</v>
      </c>
      <c r="W118" s="87">
        <v>25428996.57</v>
      </c>
      <c r="X118" s="87">
        <v>22522.49</v>
      </c>
      <c r="Y118" s="87">
        <f>SUBTOTAL(109,W118:X118)</f>
        <v>25451519.059999999</v>
      </c>
      <c r="Z118" s="87">
        <v>195778002.49000001</v>
      </c>
      <c r="AA118" s="87">
        <v>817208.22</v>
      </c>
      <c r="AB118" s="87">
        <f>SUBTOTAL(109,Z118:AA118)</f>
        <v>196595210.71000001</v>
      </c>
      <c r="AC118" s="87" t="s">
        <v>171</v>
      </c>
      <c r="AD118" s="87" t="s">
        <v>171</v>
      </c>
      <c r="AE118" s="87">
        <f>SUBTOTAL(109,AC118:AD118)</f>
        <v>0</v>
      </c>
      <c r="AF118" s="87">
        <v>20421632.539999999</v>
      </c>
      <c r="AG118" s="87">
        <v>132765.25</v>
      </c>
      <c r="AH118" s="87">
        <f>SUBTOTAL(109,AF118:AG118)</f>
        <v>20554397.789999999</v>
      </c>
      <c r="AI118" s="87">
        <v>105959638.81999999</v>
      </c>
      <c r="AJ118" s="87">
        <v>16287816</v>
      </c>
      <c r="AK118" s="87">
        <f>SUBTOTAL(109,AI118:AJ118)</f>
        <v>122247454.81999999</v>
      </c>
      <c r="AL118" s="41">
        <f t="shared" ref="AL118:AL150" si="55">SUM(C118:D118)</f>
        <v>1446376839.0499997</v>
      </c>
      <c r="AM118" s="132" t="s">
        <v>1</v>
      </c>
    </row>
    <row r="119" spans="1:39" x14ac:dyDescent="0.4">
      <c r="A119" s="132" t="str">
        <f t="shared" si="51"/>
        <v>FebreroHumano Seguros, S. A.</v>
      </c>
      <c r="B119" s="51" t="s">
        <v>92</v>
      </c>
      <c r="C119" s="88">
        <f t="shared" si="53"/>
        <v>133188055.23</v>
      </c>
      <c r="D119" s="88">
        <f t="shared" si="54"/>
        <v>1163240742.0699997</v>
      </c>
      <c r="E119" s="87">
        <v>3737625.41</v>
      </c>
      <c r="F119" s="87">
        <v>-0.06</v>
      </c>
      <c r="G119" s="87">
        <f t="shared" ref="G119:G150" si="56">SUBTOTAL(109,E119:F119)</f>
        <v>3737625.35</v>
      </c>
      <c r="H119" s="87">
        <v>20970499.030000001</v>
      </c>
      <c r="I119" s="87">
        <v>1467167.63</v>
      </c>
      <c r="J119" s="87">
        <f t="shared" ref="J119:J150" si="57">SUBTOTAL(109,H119:I119)</f>
        <v>22437666.66</v>
      </c>
      <c r="K119" s="87" t="s">
        <v>171</v>
      </c>
      <c r="L119" s="87">
        <v>1157144513.3099999</v>
      </c>
      <c r="M119" s="87">
        <f t="shared" ref="M119:M150" si="58">SUBTOTAL(109,K119:L119)</f>
        <v>1157144513.3099999</v>
      </c>
      <c r="N119" s="87">
        <v>497166.57</v>
      </c>
      <c r="O119" s="87">
        <v>0.31</v>
      </c>
      <c r="P119" s="87">
        <f t="shared" ref="P119:P150" si="59">SUBTOTAL(109,N119:O119)</f>
        <v>497166.88</v>
      </c>
      <c r="Q119" s="87">
        <v>34005607.240000002</v>
      </c>
      <c r="R119" s="87">
        <v>1645002.36</v>
      </c>
      <c r="S119" s="87">
        <f t="shared" ref="S119:S150" si="60">SUBTOTAL(109,Q119:R119)</f>
        <v>35650609.600000001</v>
      </c>
      <c r="T119" s="87">
        <v>215369.85</v>
      </c>
      <c r="U119" s="87" t="s">
        <v>171</v>
      </c>
      <c r="V119" s="87">
        <f t="shared" ref="V119:V150" si="61">SUBTOTAL(109,T119:U119)</f>
        <v>215369.85</v>
      </c>
      <c r="W119" s="87">
        <v>2159062.4700000002</v>
      </c>
      <c r="X119" s="87">
        <v>36006.480000000003</v>
      </c>
      <c r="Y119" s="87">
        <f t="shared" ref="Y119:Y150" si="62">SUBTOTAL(109,W119:X119)</f>
        <v>2195068.9500000002</v>
      </c>
      <c r="Z119" s="87">
        <v>63917113.460000001</v>
      </c>
      <c r="AA119" s="87">
        <v>63824.6</v>
      </c>
      <c r="AB119" s="87">
        <f t="shared" ref="AB119:AB150" si="63">SUBTOTAL(109,Z119:AA119)</f>
        <v>63980938.060000002</v>
      </c>
      <c r="AC119" s="87" t="s">
        <v>171</v>
      </c>
      <c r="AD119" s="87" t="s">
        <v>171</v>
      </c>
      <c r="AE119" s="87">
        <f t="shared" ref="AE119:AE150" si="64">SUBTOTAL(109,AC119:AD119)</f>
        <v>0</v>
      </c>
      <c r="AF119" s="87">
        <v>1641911.8</v>
      </c>
      <c r="AG119" s="87">
        <v>7935.17</v>
      </c>
      <c r="AH119" s="87">
        <f t="shared" ref="AH119:AH150" si="65">SUBTOTAL(109,AF119:AG119)</f>
        <v>1649846.97</v>
      </c>
      <c r="AI119" s="87">
        <v>6043699.4000000004</v>
      </c>
      <c r="AJ119" s="87">
        <v>2876292.27</v>
      </c>
      <c r="AK119" s="87">
        <f t="shared" ref="AK119:AK150" si="66">SUBTOTAL(109,AI119:AJ119)</f>
        <v>8919991.6699999999</v>
      </c>
      <c r="AL119" s="41">
        <f t="shared" si="55"/>
        <v>1296428797.2999997</v>
      </c>
      <c r="AM119" s="132" t="s">
        <v>1</v>
      </c>
    </row>
    <row r="120" spans="1:39" x14ac:dyDescent="0.4">
      <c r="A120" s="132" t="str">
        <f t="shared" si="51"/>
        <v>FebreroSeguros Reservas, S. A.</v>
      </c>
      <c r="B120" s="51" t="s">
        <v>93</v>
      </c>
      <c r="C120" s="88">
        <f t="shared" si="53"/>
        <v>952718747.39999998</v>
      </c>
      <c r="D120" s="88">
        <f t="shared" si="54"/>
        <v>113202591</v>
      </c>
      <c r="E120" s="87">
        <v>7799421.3300000001</v>
      </c>
      <c r="F120" s="87" t="s">
        <v>171</v>
      </c>
      <c r="G120" s="87">
        <f t="shared" si="56"/>
        <v>7799421.3300000001</v>
      </c>
      <c r="H120" s="87">
        <v>140004076.59999999</v>
      </c>
      <c r="I120" s="87">
        <v>76505193.469999999</v>
      </c>
      <c r="J120" s="87">
        <f t="shared" si="57"/>
        <v>216509270.06999999</v>
      </c>
      <c r="K120" s="87" t="s">
        <v>171</v>
      </c>
      <c r="L120" s="87">
        <v>31186376.620000001</v>
      </c>
      <c r="M120" s="87">
        <f t="shared" si="58"/>
        <v>31186376.620000001</v>
      </c>
      <c r="N120" s="87">
        <v>1723077.35</v>
      </c>
      <c r="O120" s="87">
        <v>332.69</v>
      </c>
      <c r="P120" s="87">
        <f t="shared" si="59"/>
        <v>1723410.04</v>
      </c>
      <c r="Q120" s="87">
        <v>271103052.70999998</v>
      </c>
      <c r="R120" s="87">
        <v>4337678.84</v>
      </c>
      <c r="S120" s="87">
        <f t="shared" si="60"/>
        <v>275440731.54999995</v>
      </c>
      <c r="T120" s="87">
        <v>238741953.72999999</v>
      </c>
      <c r="U120" s="87" t="s">
        <v>171</v>
      </c>
      <c r="V120" s="87">
        <f t="shared" si="61"/>
        <v>238741953.72999999</v>
      </c>
      <c r="W120" s="87">
        <v>8988886.7599999998</v>
      </c>
      <c r="X120" s="87">
        <v>26259.11</v>
      </c>
      <c r="Y120" s="87">
        <f t="shared" si="62"/>
        <v>9015145.8699999992</v>
      </c>
      <c r="Z120" s="87">
        <v>232043878.69999999</v>
      </c>
      <c r="AA120" s="87">
        <v>1069036.06</v>
      </c>
      <c r="AB120" s="87">
        <f t="shared" si="63"/>
        <v>233112914.75999999</v>
      </c>
      <c r="AC120" s="87" t="s">
        <v>171</v>
      </c>
      <c r="AD120" s="87" t="s">
        <v>171</v>
      </c>
      <c r="AE120" s="87">
        <f t="shared" si="64"/>
        <v>0</v>
      </c>
      <c r="AF120" s="87">
        <v>5223223.18</v>
      </c>
      <c r="AG120" s="87" t="s">
        <v>171</v>
      </c>
      <c r="AH120" s="87">
        <f t="shared" si="65"/>
        <v>5223223.18</v>
      </c>
      <c r="AI120" s="87">
        <v>47091177.039999999</v>
      </c>
      <c r="AJ120" s="87">
        <v>77714.210000000006</v>
      </c>
      <c r="AK120" s="87">
        <f t="shared" si="66"/>
        <v>47168891.25</v>
      </c>
      <c r="AL120" s="41">
        <f t="shared" si="55"/>
        <v>1065921338.4</v>
      </c>
      <c r="AM120" s="132" t="s">
        <v>1</v>
      </c>
    </row>
    <row r="121" spans="1:39" x14ac:dyDescent="0.4">
      <c r="A121" s="132" t="str">
        <f t="shared" si="51"/>
        <v>FebreroMapfre BHD Compañía de Seguros</v>
      </c>
      <c r="B121" s="51" t="s">
        <v>110</v>
      </c>
      <c r="C121" s="88">
        <f t="shared" si="53"/>
        <v>683445872.75</v>
      </c>
      <c r="D121" s="88">
        <f t="shared" si="54"/>
        <v>149196515.18999997</v>
      </c>
      <c r="E121" s="87">
        <v>1942249.91</v>
      </c>
      <c r="F121" s="87" t="s">
        <v>171</v>
      </c>
      <c r="G121" s="87">
        <f t="shared" si="56"/>
        <v>1942249.91</v>
      </c>
      <c r="H121" s="87">
        <v>97928898.920000002</v>
      </c>
      <c r="I121" s="87">
        <v>98424672.079999998</v>
      </c>
      <c r="J121" s="87">
        <f t="shared" si="57"/>
        <v>196353571</v>
      </c>
      <c r="K121" s="87" t="s">
        <v>171</v>
      </c>
      <c r="L121" s="87">
        <v>30117934.899999999</v>
      </c>
      <c r="M121" s="87">
        <f t="shared" si="58"/>
        <v>30117934.899999999</v>
      </c>
      <c r="N121" s="87">
        <v>12355877.859999999</v>
      </c>
      <c r="O121" s="87">
        <v>563244.46</v>
      </c>
      <c r="P121" s="87">
        <f t="shared" si="59"/>
        <v>12919122.32</v>
      </c>
      <c r="Q121" s="87">
        <v>247151746.80000001</v>
      </c>
      <c r="R121" s="87">
        <v>19296776.489999998</v>
      </c>
      <c r="S121" s="87">
        <f t="shared" si="60"/>
        <v>266448523.29000002</v>
      </c>
      <c r="T121" s="87">
        <v>7805204.4900000002</v>
      </c>
      <c r="U121" s="87" t="s">
        <v>171</v>
      </c>
      <c r="V121" s="87">
        <f t="shared" si="61"/>
        <v>7805204.4900000002</v>
      </c>
      <c r="W121" s="87">
        <v>12691105.539999999</v>
      </c>
      <c r="X121" s="87">
        <v>23437.5</v>
      </c>
      <c r="Y121" s="87">
        <f t="shared" si="62"/>
        <v>12714543.039999999</v>
      </c>
      <c r="Z121" s="87">
        <v>200672515.83000001</v>
      </c>
      <c r="AA121" s="87">
        <v>436391.06</v>
      </c>
      <c r="AB121" s="87">
        <f t="shared" si="63"/>
        <v>201108906.89000002</v>
      </c>
      <c r="AC121" s="87" t="s">
        <v>171</v>
      </c>
      <c r="AD121" s="87" t="s">
        <v>171</v>
      </c>
      <c r="AE121" s="87">
        <f t="shared" si="64"/>
        <v>0</v>
      </c>
      <c r="AF121" s="87">
        <v>34711724.259999998</v>
      </c>
      <c r="AG121" s="87">
        <v>297562.25</v>
      </c>
      <c r="AH121" s="87">
        <f t="shared" si="65"/>
        <v>35009286.509999998</v>
      </c>
      <c r="AI121" s="87">
        <v>68186549.140000001</v>
      </c>
      <c r="AJ121" s="87">
        <v>36496.449999999997</v>
      </c>
      <c r="AK121" s="87">
        <f t="shared" si="66"/>
        <v>68223045.590000004</v>
      </c>
      <c r="AL121" s="41">
        <f t="shared" si="55"/>
        <v>832642387.93999994</v>
      </c>
      <c r="AM121" s="132" t="s">
        <v>1</v>
      </c>
    </row>
    <row r="122" spans="1:39" x14ac:dyDescent="0.4">
      <c r="A122" s="132" t="str">
        <f t="shared" si="51"/>
        <v>FebreroLa Colonial, S. A., Compañia De Seguros</v>
      </c>
      <c r="B122" s="51" t="s">
        <v>111</v>
      </c>
      <c r="C122" s="88">
        <f t="shared" si="53"/>
        <v>449196303.88999999</v>
      </c>
      <c r="D122" s="88">
        <f t="shared" si="54"/>
        <v>74171191.349999979</v>
      </c>
      <c r="E122" s="87">
        <v>137640.68</v>
      </c>
      <c r="F122" s="87" t="s">
        <v>171</v>
      </c>
      <c r="G122" s="87">
        <f t="shared" si="56"/>
        <v>137640.68</v>
      </c>
      <c r="H122" s="87">
        <v>16737927.85</v>
      </c>
      <c r="I122" s="87" t="s">
        <v>171</v>
      </c>
      <c r="J122" s="87">
        <f t="shared" si="57"/>
        <v>16737927.85</v>
      </c>
      <c r="K122" s="87">
        <v>1125007.53</v>
      </c>
      <c r="L122" s="87">
        <v>62333094.909999996</v>
      </c>
      <c r="M122" s="87">
        <f t="shared" si="58"/>
        <v>63458102.439999998</v>
      </c>
      <c r="N122" s="87">
        <v>2502754.79</v>
      </c>
      <c r="O122" s="87" t="s">
        <v>171</v>
      </c>
      <c r="P122" s="87">
        <f t="shared" si="59"/>
        <v>2502754.79</v>
      </c>
      <c r="Q122" s="87">
        <v>171488523.81</v>
      </c>
      <c r="R122" s="87">
        <v>5299829.5199999996</v>
      </c>
      <c r="S122" s="87">
        <f t="shared" si="60"/>
        <v>176788353.33000001</v>
      </c>
      <c r="T122" s="87">
        <v>7897443.6500000004</v>
      </c>
      <c r="U122" s="87" t="s">
        <v>171</v>
      </c>
      <c r="V122" s="87">
        <f t="shared" si="61"/>
        <v>7897443.6500000004</v>
      </c>
      <c r="W122" s="87">
        <v>17700126.829999998</v>
      </c>
      <c r="X122" s="87">
        <v>2613.16</v>
      </c>
      <c r="Y122" s="87">
        <f t="shared" si="62"/>
        <v>17702739.989999998</v>
      </c>
      <c r="Z122" s="87">
        <v>174728281.97999999</v>
      </c>
      <c r="AA122" s="87">
        <v>141982.19</v>
      </c>
      <c r="AB122" s="87">
        <f t="shared" si="63"/>
        <v>174870264.16999999</v>
      </c>
      <c r="AC122" s="87" t="s">
        <v>171</v>
      </c>
      <c r="AD122" s="87" t="s">
        <v>171</v>
      </c>
      <c r="AE122" s="87">
        <f t="shared" si="64"/>
        <v>0</v>
      </c>
      <c r="AF122" s="87">
        <v>21121744.300000001</v>
      </c>
      <c r="AG122" s="87">
        <v>683039.57</v>
      </c>
      <c r="AH122" s="87">
        <f t="shared" si="65"/>
        <v>21804783.870000001</v>
      </c>
      <c r="AI122" s="87">
        <v>35756852.469999999</v>
      </c>
      <c r="AJ122" s="87">
        <v>5710632</v>
      </c>
      <c r="AK122" s="87">
        <f t="shared" si="66"/>
        <v>41467484.469999999</v>
      </c>
      <c r="AL122" s="41">
        <f t="shared" si="55"/>
        <v>523367495.23999995</v>
      </c>
      <c r="AM122" s="132" t="s">
        <v>1</v>
      </c>
    </row>
    <row r="123" spans="1:39" x14ac:dyDescent="0.4">
      <c r="A123" s="132" t="str">
        <f t="shared" si="51"/>
        <v>FebreroSeguros Sura, S.A.</v>
      </c>
      <c r="B123" s="51" t="s">
        <v>112</v>
      </c>
      <c r="C123" s="88">
        <f t="shared" si="53"/>
        <v>650787669.20000005</v>
      </c>
      <c r="D123" s="88">
        <f t="shared" si="54"/>
        <v>48571484.880000003</v>
      </c>
      <c r="E123" s="87">
        <v>1026249.19</v>
      </c>
      <c r="F123" s="87" t="s">
        <v>171</v>
      </c>
      <c r="G123" s="87">
        <f t="shared" si="56"/>
        <v>1026249.19</v>
      </c>
      <c r="H123" s="87">
        <v>15001381.93</v>
      </c>
      <c r="I123" s="87">
        <v>61517.07</v>
      </c>
      <c r="J123" s="87">
        <f t="shared" si="57"/>
        <v>15062899</v>
      </c>
      <c r="K123" s="87">
        <v>241733.24</v>
      </c>
      <c r="L123" s="87">
        <v>16674156.710000001</v>
      </c>
      <c r="M123" s="87">
        <f t="shared" si="58"/>
        <v>16915889.949999999</v>
      </c>
      <c r="N123" s="87">
        <v>4598566.07</v>
      </c>
      <c r="O123" s="87" t="s">
        <v>171</v>
      </c>
      <c r="P123" s="87">
        <f t="shared" si="59"/>
        <v>4598566.07</v>
      </c>
      <c r="Q123" s="87">
        <v>227616640.44</v>
      </c>
      <c r="R123" s="87">
        <v>28009333.289999999</v>
      </c>
      <c r="S123" s="87">
        <f t="shared" si="60"/>
        <v>255625973.72999999</v>
      </c>
      <c r="T123" s="87">
        <v>8101220.4000000004</v>
      </c>
      <c r="U123" s="87" t="s">
        <v>171</v>
      </c>
      <c r="V123" s="87">
        <f t="shared" si="61"/>
        <v>8101220.4000000004</v>
      </c>
      <c r="W123" s="87">
        <v>32137212.140000001</v>
      </c>
      <c r="X123" s="87">
        <v>1241852.3700000001</v>
      </c>
      <c r="Y123" s="87">
        <f t="shared" si="62"/>
        <v>33379064.510000002</v>
      </c>
      <c r="Z123" s="87">
        <v>197580293.83000001</v>
      </c>
      <c r="AA123" s="87">
        <v>1748032.15</v>
      </c>
      <c r="AB123" s="87">
        <f t="shared" si="63"/>
        <v>199328325.98000002</v>
      </c>
      <c r="AC123" s="87" t="s">
        <v>171</v>
      </c>
      <c r="AD123" s="87" t="s">
        <v>171</v>
      </c>
      <c r="AE123" s="87">
        <f t="shared" si="64"/>
        <v>0</v>
      </c>
      <c r="AF123" s="87">
        <v>23516030.609999999</v>
      </c>
      <c r="AG123" s="87">
        <v>97204.09</v>
      </c>
      <c r="AH123" s="87">
        <f t="shared" si="65"/>
        <v>23613234.699999999</v>
      </c>
      <c r="AI123" s="87">
        <v>140968341.34999999</v>
      </c>
      <c r="AJ123" s="87">
        <v>739389.2</v>
      </c>
      <c r="AK123" s="87">
        <f t="shared" si="66"/>
        <v>141707730.54999998</v>
      </c>
      <c r="AL123" s="41">
        <f t="shared" si="55"/>
        <v>699359154.08000004</v>
      </c>
      <c r="AM123" s="132" t="s">
        <v>1</v>
      </c>
    </row>
    <row r="124" spans="1:39" x14ac:dyDescent="0.4">
      <c r="A124" s="132" t="str">
        <f t="shared" ref="A124:A182" si="67">AM124&amp;B124</f>
        <v>FebreroSeguros Crecer, S. A.</v>
      </c>
      <c r="B124" s="51" t="s">
        <v>94</v>
      </c>
      <c r="C124" s="88">
        <f t="shared" si="53"/>
        <v>65526344.359999999</v>
      </c>
      <c r="D124" s="88">
        <f t="shared" si="54"/>
        <v>214084961.58000001</v>
      </c>
      <c r="E124" s="87" t="s">
        <v>171</v>
      </c>
      <c r="F124" s="87" t="s">
        <v>171</v>
      </c>
      <c r="G124" s="87">
        <f t="shared" si="56"/>
        <v>0</v>
      </c>
      <c r="H124" s="87">
        <v>24118532.059999999</v>
      </c>
      <c r="I124" s="87">
        <v>213001977.27000001</v>
      </c>
      <c r="J124" s="87">
        <f t="shared" si="57"/>
        <v>237120509.33000001</v>
      </c>
      <c r="K124" s="87" t="s">
        <v>171</v>
      </c>
      <c r="L124" s="87" t="s">
        <v>171</v>
      </c>
      <c r="M124" s="87">
        <f t="shared" si="58"/>
        <v>0</v>
      </c>
      <c r="N124" s="87">
        <v>4415906.88</v>
      </c>
      <c r="O124" s="87" t="s">
        <v>171</v>
      </c>
      <c r="P124" s="87">
        <f t="shared" si="59"/>
        <v>4415906.88</v>
      </c>
      <c r="Q124" s="87">
        <v>22684364.289999999</v>
      </c>
      <c r="R124" s="87" t="s">
        <v>171</v>
      </c>
      <c r="S124" s="87">
        <f t="shared" si="60"/>
        <v>22684364.289999999</v>
      </c>
      <c r="T124" s="87" t="s">
        <v>171</v>
      </c>
      <c r="U124" s="87" t="s">
        <v>171</v>
      </c>
      <c r="V124" s="87">
        <f t="shared" si="61"/>
        <v>0</v>
      </c>
      <c r="W124" s="87">
        <v>588600.23</v>
      </c>
      <c r="X124" s="87" t="s">
        <v>171</v>
      </c>
      <c r="Y124" s="87">
        <f t="shared" si="62"/>
        <v>588600.23</v>
      </c>
      <c r="Z124" s="87">
        <v>105848</v>
      </c>
      <c r="AA124" s="87" t="s">
        <v>171</v>
      </c>
      <c r="AB124" s="87">
        <f t="shared" si="63"/>
        <v>105848</v>
      </c>
      <c r="AC124" s="87" t="s">
        <v>171</v>
      </c>
      <c r="AD124" s="87" t="s">
        <v>171</v>
      </c>
      <c r="AE124" s="87">
        <f t="shared" si="64"/>
        <v>0</v>
      </c>
      <c r="AF124" s="87">
        <v>13590.35</v>
      </c>
      <c r="AG124" s="87" t="s">
        <v>171</v>
      </c>
      <c r="AH124" s="87">
        <f t="shared" si="65"/>
        <v>13590.35</v>
      </c>
      <c r="AI124" s="87">
        <v>13599502.550000001</v>
      </c>
      <c r="AJ124" s="87">
        <v>1082984.31</v>
      </c>
      <c r="AK124" s="87">
        <f t="shared" si="66"/>
        <v>14682486.860000001</v>
      </c>
      <c r="AL124" s="41">
        <f t="shared" si="55"/>
        <v>279611305.94</v>
      </c>
      <c r="AM124" s="132" t="s">
        <v>1</v>
      </c>
    </row>
    <row r="125" spans="1:39" x14ac:dyDescent="0.4">
      <c r="A125" s="132" t="str">
        <f t="shared" si="67"/>
        <v>FebreroWorldwide Seguros, S. A.</v>
      </c>
      <c r="B125" s="51" t="s">
        <v>113</v>
      </c>
      <c r="C125" s="88">
        <f t="shared" si="53"/>
        <v>15876587.83</v>
      </c>
      <c r="D125" s="88">
        <f t="shared" si="54"/>
        <v>197861457.5</v>
      </c>
      <c r="E125" s="87">
        <v>11943787.800000001</v>
      </c>
      <c r="F125" s="87" t="s">
        <v>171</v>
      </c>
      <c r="G125" s="87">
        <f t="shared" si="56"/>
        <v>11943787.800000001</v>
      </c>
      <c r="H125" s="87">
        <v>3932800.03</v>
      </c>
      <c r="I125" s="87">
        <v>17814.61</v>
      </c>
      <c r="J125" s="87">
        <f t="shared" si="57"/>
        <v>3950614.6399999997</v>
      </c>
      <c r="K125" s="87" t="s">
        <v>171</v>
      </c>
      <c r="L125" s="87">
        <v>197843642.88999999</v>
      </c>
      <c r="M125" s="87">
        <f t="shared" si="58"/>
        <v>197843642.88999999</v>
      </c>
      <c r="N125" s="87" t="s">
        <v>171</v>
      </c>
      <c r="O125" s="87" t="s">
        <v>171</v>
      </c>
      <c r="P125" s="87">
        <f t="shared" si="59"/>
        <v>0</v>
      </c>
      <c r="Q125" s="87" t="s">
        <v>171</v>
      </c>
      <c r="R125" s="87" t="s">
        <v>171</v>
      </c>
      <c r="S125" s="87">
        <f t="shared" si="60"/>
        <v>0</v>
      </c>
      <c r="T125" s="87" t="s">
        <v>171</v>
      </c>
      <c r="U125" s="87" t="s">
        <v>171</v>
      </c>
      <c r="V125" s="87">
        <f t="shared" si="61"/>
        <v>0</v>
      </c>
      <c r="W125" s="87" t="s">
        <v>171</v>
      </c>
      <c r="X125" s="87" t="s">
        <v>171</v>
      </c>
      <c r="Y125" s="87">
        <f t="shared" si="62"/>
        <v>0</v>
      </c>
      <c r="Z125" s="87" t="s">
        <v>171</v>
      </c>
      <c r="AA125" s="87" t="s">
        <v>171</v>
      </c>
      <c r="AB125" s="87">
        <f t="shared" si="63"/>
        <v>0</v>
      </c>
      <c r="AC125" s="87" t="s">
        <v>171</v>
      </c>
      <c r="AD125" s="87" t="s">
        <v>171</v>
      </c>
      <c r="AE125" s="87">
        <f t="shared" si="64"/>
        <v>0</v>
      </c>
      <c r="AF125" s="87" t="s">
        <v>171</v>
      </c>
      <c r="AG125" s="87" t="s">
        <v>171</v>
      </c>
      <c r="AH125" s="87">
        <f t="shared" si="65"/>
        <v>0</v>
      </c>
      <c r="AI125" s="87" t="s">
        <v>171</v>
      </c>
      <c r="AJ125" s="87" t="s">
        <v>171</v>
      </c>
      <c r="AK125" s="87">
        <f t="shared" si="66"/>
        <v>0</v>
      </c>
      <c r="AL125" s="41">
        <f t="shared" si="55"/>
        <v>213738045.33000001</v>
      </c>
      <c r="AM125" s="132" t="s">
        <v>1</v>
      </c>
    </row>
    <row r="126" spans="1:39" x14ac:dyDescent="0.4">
      <c r="A126" s="132" t="str">
        <f t="shared" si="67"/>
        <v>FebreroGeneral de Seguros, S. A.</v>
      </c>
      <c r="B126" s="51" t="s">
        <v>77</v>
      </c>
      <c r="C126" s="88">
        <f t="shared" si="53"/>
        <v>47917298.770000003</v>
      </c>
      <c r="D126" s="88">
        <f t="shared" si="54"/>
        <v>94883709.079999998</v>
      </c>
      <c r="E126" s="87">
        <v>179525.87</v>
      </c>
      <c r="F126" s="87" t="s">
        <v>171</v>
      </c>
      <c r="G126" s="87">
        <f t="shared" si="56"/>
        <v>179525.87</v>
      </c>
      <c r="H126" s="87">
        <v>2360132.4</v>
      </c>
      <c r="I126" s="87">
        <v>93937653.25</v>
      </c>
      <c r="J126" s="87">
        <f t="shared" si="57"/>
        <v>96297785.650000006</v>
      </c>
      <c r="K126" s="87" t="s">
        <v>171</v>
      </c>
      <c r="L126" s="87">
        <v>735711.73</v>
      </c>
      <c r="M126" s="87">
        <f t="shared" si="58"/>
        <v>735711.73</v>
      </c>
      <c r="N126" s="87">
        <v>20103.45</v>
      </c>
      <c r="O126" s="87">
        <v>197445.6</v>
      </c>
      <c r="P126" s="87">
        <f t="shared" si="59"/>
        <v>217549.05000000002</v>
      </c>
      <c r="Q126" s="87">
        <v>5289886.4800000004</v>
      </c>
      <c r="R126" s="87">
        <v>228.4</v>
      </c>
      <c r="S126" s="87">
        <f t="shared" si="60"/>
        <v>5290114.8800000008</v>
      </c>
      <c r="T126" s="87">
        <v>2066946.1</v>
      </c>
      <c r="U126" s="87" t="s">
        <v>171</v>
      </c>
      <c r="V126" s="87">
        <f t="shared" si="61"/>
        <v>2066946.1</v>
      </c>
      <c r="W126" s="87">
        <v>176509.81</v>
      </c>
      <c r="X126" s="87" t="s">
        <v>171</v>
      </c>
      <c r="Y126" s="87">
        <f t="shared" si="62"/>
        <v>176509.81</v>
      </c>
      <c r="Z126" s="87">
        <v>22174113.870000001</v>
      </c>
      <c r="AA126" s="87">
        <v>12670.1</v>
      </c>
      <c r="AB126" s="87">
        <f t="shared" si="63"/>
        <v>22186783.970000003</v>
      </c>
      <c r="AC126" s="87" t="s">
        <v>171</v>
      </c>
      <c r="AD126" s="87" t="s">
        <v>171</v>
      </c>
      <c r="AE126" s="87">
        <f t="shared" si="64"/>
        <v>0</v>
      </c>
      <c r="AF126" s="87">
        <v>11868403.939999999</v>
      </c>
      <c r="AG126" s="87" t="s">
        <v>171</v>
      </c>
      <c r="AH126" s="87">
        <f t="shared" si="65"/>
        <v>11868403.939999999</v>
      </c>
      <c r="AI126" s="87">
        <v>3781676.85</v>
      </c>
      <c r="AJ126" s="87" t="s">
        <v>171</v>
      </c>
      <c r="AK126" s="87">
        <f t="shared" si="66"/>
        <v>3781676.85</v>
      </c>
      <c r="AL126" s="41">
        <f t="shared" si="55"/>
        <v>142801007.84999999</v>
      </c>
      <c r="AM126" s="132" t="s">
        <v>1</v>
      </c>
    </row>
    <row r="127" spans="1:39" x14ac:dyDescent="0.4">
      <c r="A127" s="132" t="str">
        <f t="shared" si="67"/>
        <v>FebreroSeguros Pepín, S. A.</v>
      </c>
      <c r="B127" s="51" t="s">
        <v>114</v>
      </c>
      <c r="C127" s="88">
        <f t="shared" si="53"/>
        <v>118913467.98999999</v>
      </c>
      <c r="D127" s="88">
        <f t="shared" si="54"/>
        <v>2901.46</v>
      </c>
      <c r="E127" s="87" t="s">
        <v>171</v>
      </c>
      <c r="F127" s="87" t="s">
        <v>171</v>
      </c>
      <c r="G127" s="87">
        <f t="shared" si="56"/>
        <v>0</v>
      </c>
      <c r="H127" s="87" t="s">
        <v>171</v>
      </c>
      <c r="I127" s="87" t="s">
        <v>171</v>
      </c>
      <c r="J127" s="87">
        <f t="shared" si="57"/>
        <v>0</v>
      </c>
      <c r="K127" s="87" t="s">
        <v>171</v>
      </c>
      <c r="L127" s="87" t="s">
        <v>171</v>
      </c>
      <c r="M127" s="87">
        <f t="shared" si="58"/>
        <v>0</v>
      </c>
      <c r="N127" s="87" t="s">
        <v>171</v>
      </c>
      <c r="O127" s="87" t="s">
        <v>171</v>
      </c>
      <c r="P127" s="87">
        <f t="shared" si="59"/>
        <v>0</v>
      </c>
      <c r="Q127" s="87">
        <v>197623.75</v>
      </c>
      <c r="R127" s="87" t="s">
        <v>171</v>
      </c>
      <c r="S127" s="87">
        <f t="shared" si="60"/>
        <v>197623.75</v>
      </c>
      <c r="T127" s="87">
        <v>136816.97</v>
      </c>
      <c r="U127" s="87" t="s">
        <v>171</v>
      </c>
      <c r="V127" s="87">
        <f t="shared" si="61"/>
        <v>136816.97</v>
      </c>
      <c r="W127" s="87">
        <v>1999773.63</v>
      </c>
      <c r="X127" s="87" t="s">
        <v>171</v>
      </c>
      <c r="Y127" s="87">
        <f t="shared" si="62"/>
        <v>1999773.63</v>
      </c>
      <c r="Z127" s="87">
        <v>116090704.26000001</v>
      </c>
      <c r="AA127" s="87">
        <v>2901.46</v>
      </c>
      <c r="AB127" s="87">
        <f t="shared" si="63"/>
        <v>116093605.72</v>
      </c>
      <c r="AC127" s="87" t="s">
        <v>171</v>
      </c>
      <c r="AD127" s="87" t="s">
        <v>171</v>
      </c>
      <c r="AE127" s="87">
        <f t="shared" si="64"/>
        <v>0</v>
      </c>
      <c r="AF127" s="87">
        <v>319470.49</v>
      </c>
      <c r="AG127" s="87" t="s">
        <v>171</v>
      </c>
      <c r="AH127" s="87">
        <f t="shared" si="65"/>
        <v>319470.49</v>
      </c>
      <c r="AI127" s="87">
        <v>169078.89</v>
      </c>
      <c r="AJ127" s="87" t="s">
        <v>171</v>
      </c>
      <c r="AK127" s="87">
        <f t="shared" si="66"/>
        <v>169078.89</v>
      </c>
      <c r="AL127" s="41">
        <f t="shared" si="55"/>
        <v>118916369.44999999</v>
      </c>
      <c r="AM127" s="132" t="s">
        <v>1</v>
      </c>
    </row>
    <row r="128" spans="1:39" x14ac:dyDescent="0.4">
      <c r="A128" s="132" t="str">
        <f t="shared" si="67"/>
        <v>FebreroLa Monumental de Seguros, S. A.</v>
      </c>
      <c r="B128" s="51" t="s">
        <v>85</v>
      </c>
      <c r="C128" s="88">
        <f t="shared" si="53"/>
        <v>105461434.02</v>
      </c>
      <c r="D128" s="88">
        <f t="shared" si="54"/>
        <v>1176731.6200000001</v>
      </c>
      <c r="E128" s="87" t="s">
        <v>171</v>
      </c>
      <c r="F128" s="87" t="s">
        <v>171</v>
      </c>
      <c r="G128" s="87">
        <f t="shared" si="56"/>
        <v>0</v>
      </c>
      <c r="H128" s="87">
        <v>98101.92</v>
      </c>
      <c r="I128" s="87" t="s">
        <v>171</v>
      </c>
      <c r="J128" s="87">
        <f t="shared" si="57"/>
        <v>98101.92</v>
      </c>
      <c r="K128" s="87" t="s">
        <v>171</v>
      </c>
      <c r="L128" s="87" t="s">
        <v>171</v>
      </c>
      <c r="M128" s="87">
        <f t="shared" si="58"/>
        <v>0</v>
      </c>
      <c r="N128" s="87">
        <v>16145.95</v>
      </c>
      <c r="O128" s="87" t="s">
        <v>171</v>
      </c>
      <c r="P128" s="87">
        <f t="shared" si="59"/>
        <v>16145.95</v>
      </c>
      <c r="Q128" s="87">
        <v>8944376.9399999995</v>
      </c>
      <c r="R128" s="87">
        <v>1127531.3600000001</v>
      </c>
      <c r="S128" s="87">
        <f t="shared" si="60"/>
        <v>10071908.299999999</v>
      </c>
      <c r="T128" s="87">
        <v>145321.89000000001</v>
      </c>
      <c r="U128" s="87" t="s">
        <v>171</v>
      </c>
      <c r="V128" s="87">
        <f t="shared" si="61"/>
        <v>145321.89000000001</v>
      </c>
      <c r="W128" s="87">
        <v>77218.59</v>
      </c>
      <c r="X128" s="87" t="s">
        <v>171</v>
      </c>
      <c r="Y128" s="87">
        <f t="shared" si="62"/>
        <v>77218.59</v>
      </c>
      <c r="Z128" s="87">
        <v>87767301.209999993</v>
      </c>
      <c r="AA128" s="87">
        <v>14389.68</v>
      </c>
      <c r="AB128" s="87">
        <f t="shared" si="63"/>
        <v>87781690.890000001</v>
      </c>
      <c r="AC128" s="87" t="s">
        <v>171</v>
      </c>
      <c r="AD128" s="87" t="s">
        <v>171</v>
      </c>
      <c r="AE128" s="87">
        <f t="shared" si="64"/>
        <v>0</v>
      </c>
      <c r="AF128" s="87">
        <v>3853032.83</v>
      </c>
      <c r="AG128" s="87" t="s">
        <v>171</v>
      </c>
      <c r="AH128" s="87">
        <f t="shared" si="65"/>
        <v>3853032.83</v>
      </c>
      <c r="AI128" s="87">
        <v>4559934.6900000004</v>
      </c>
      <c r="AJ128" s="87">
        <v>34810.58</v>
      </c>
      <c r="AK128" s="87">
        <f t="shared" si="66"/>
        <v>4594745.2700000005</v>
      </c>
      <c r="AL128" s="41">
        <f t="shared" si="55"/>
        <v>106638165.64</v>
      </c>
      <c r="AM128" s="132" t="s">
        <v>1</v>
      </c>
    </row>
    <row r="129" spans="1:39" x14ac:dyDescent="0.4">
      <c r="A129" s="132" t="str">
        <f t="shared" si="67"/>
        <v>FebreroCompañía Dominicana de Seguros, C. por A.</v>
      </c>
      <c r="B129" s="51" t="s">
        <v>115</v>
      </c>
      <c r="C129" s="88">
        <f t="shared" si="53"/>
        <v>76006578.460000008</v>
      </c>
      <c r="D129" s="88">
        <f t="shared" si="54"/>
        <v>2906508.99</v>
      </c>
      <c r="E129" s="87">
        <v>413198.56</v>
      </c>
      <c r="F129" s="87" t="s">
        <v>171</v>
      </c>
      <c r="G129" s="87">
        <f t="shared" si="56"/>
        <v>413198.56</v>
      </c>
      <c r="H129" s="87">
        <v>18275.849999999999</v>
      </c>
      <c r="I129" s="87" t="s">
        <v>171</v>
      </c>
      <c r="J129" s="87">
        <f t="shared" si="57"/>
        <v>18275.849999999999</v>
      </c>
      <c r="K129" s="87" t="s">
        <v>171</v>
      </c>
      <c r="L129" s="87">
        <v>2887090.62</v>
      </c>
      <c r="M129" s="87">
        <f t="shared" si="58"/>
        <v>2887090.62</v>
      </c>
      <c r="N129" s="87">
        <v>17779.060000000001</v>
      </c>
      <c r="O129" s="87" t="s">
        <v>171</v>
      </c>
      <c r="P129" s="87">
        <f t="shared" si="59"/>
        <v>17779.060000000001</v>
      </c>
      <c r="Q129" s="87">
        <v>327219.27</v>
      </c>
      <c r="R129" s="87" t="s">
        <v>171</v>
      </c>
      <c r="S129" s="87">
        <f t="shared" si="60"/>
        <v>327219.27</v>
      </c>
      <c r="T129" s="87">
        <v>573761.01</v>
      </c>
      <c r="U129" s="87" t="s">
        <v>171</v>
      </c>
      <c r="V129" s="87">
        <f t="shared" si="61"/>
        <v>573761.01</v>
      </c>
      <c r="W129" s="87">
        <v>6500.83</v>
      </c>
      <c r="X129" s="87" t="s">
        <v>171</v>
      </c>
      <c r="Y129" s="87">
        <f t="shared" si="62"/>
        <v>6500.83</v>
      </c>
      <c r="Z129" s="87">
        <v>58090779.740000002</v>
      </c>
      <c r="AA129" s="87">
        <v>19418.37</v>
      </c>
      <c r="AB129" s="87">
        <f t="shared" si="63"/>
        <v>58110198.109999999</v>
      </c>
      <c r="AC129" s="87" t="s">
        <v>171</v>
      </c>
      <c r="AD129" s="87" t="s">
        <v>171</v>
      </c>
      <c r="AE129" s="87">
        <f t="shared" si="64"/>
        <v>0</v>
      </c>
      <c r="AF129" s="87">
        <v>15260705.359999999</v>
      </c>
      <c r="AG129" s="87" t="s">
        <v>171</v>
      </c>
      <c r="AH129" s="87">
        <f t="shared" si="65"/>
        <v>15260705.359999999</v>
      </c>
      <c r="AI129" s="87">
        <v>1298358.78</v>
      </c>
      <c r="AJ129" s="87" t="s">
        <v>171</v>
      </c>
      <c r="AK129" s="87">
        <f t="shared" si="66"/>
        <v>1298358.78</v>
      </c>
      <c r="AL129" s="41">
        <f t="shared" si="55"/>
        <v>78913087.450000003</v>
      </c>
      <c r="AM129" s="132" t="s">
        <v>1</v>
      </c>
    </row>
    <row r="130" spans="1:39" x14ac:dyDescent="0.4">
      <c r="A130" s="132" t="str">
        <f t="shared" si="67"/>
        <v>FebreroPatria, S. A., Compañía de Seguros</v>
      </c>
      <c r="B130" s="51" t="s">
        <v>116</v>
      </c>
      <c r="C130" s="88">
        <f t="shared" si="53"/>
        <v>55708667.539999999</v>
      </c>
      <c r="D130" s="88">
        <f t="shared" si="54"/>
        <v>23399.64</v>
      </c>
      <c r="E130" s="87" t="s">
        <v>171</v>
      </c>
      <c r="F130" s="87" t="s">
        <v>171</v>
      </c>
      <c r="G130" s="87">
        <f t="shared" si="56"/>
        <v>0</v>
      </c>
      <c r="H130" s="87">
        <v>14662.06</v>
      </c>
      <c r="I130" s="87" t="s">
        <v>171</v>
      </c>
      <c r="J130" s="87">
        <f t="shared" si="57"/>
        <v>14662.06</v>
      </c>
      <c r="K130" s="87" t="s">
        <v>171</v>
      </c>
      <c r="L130" s="87" t="s">
        <v>171</v>
      </c>
      <c r="M130" s="87">
        <f t="shared" si="58"/>
        <v>0</v>
      </c>
      <c r="N130" s="87" t="s">
        <v>171</v>
      </c>
      <c r="O130" s="87" t="s">
        <v>171</v>
      </c>
      <c r="P130" s="87">
        <f t="shared" si="59"/>
        <v>0</v>
      </c>
      <c r="Q130" s="87">
        <v>145688.89000000001</v>
      </c>
      <c r="R130" s="87" t="s">
        <v>171</v>
      </c>
      <c r="S130" s="87">
        <f t="shared" si="60"/>
        <v>145688.89000000001</v>
      </c>
      <c r="T130" s="87" t="s">
        <v>171</v>
      </c>
      <c r="U130" s="87" t="s">
        <v>171</v>
      </c>
      <c r="V130" s="87">
        <f t="shared" si="61"/>
        <v>0</v>
      </c>
      <c r="W130" s="87">
        <v>457389.66</v>
      </c>
      <c r="X130" s="87" t="s">
        <v>171</v>
      </c>
      <c r="Y130" s="87">
        <f t="shared" si="62"/>
        <v>457389.66</v>
      </c>
      <c r="Z130" s="87">
        <v>52900485.859999999</v>
      </c>
      <c r="AA130" s="87" t="s">
        <v>171</v>
      </c>
      <c r="AB130" s="87">
        <f t="shared" si="63"/>
        <v>52900485.859999999</v>
      </c>
      <c r="AC130" s="87" t="s">
        <v>171</v>
      </c>
      <c r="AD130" s="87" t="s">
        <v>171</v>
      </c>
      <c r="AE130" s="87">
        <f t="shared" si="64"/>
        <v>0</v>
      </c>
      <c r="AF130" s="87">
        <v>2084569.49</v>
      </c>
      <c r="AG130" s="87">
        <v>23399.64</v>
      </c>
      <c r="AH130" s="87">
        <f t="shared" si="65"/>
        <v>2107969.13</v>
      </c>
      <c r="AI130" s="87">
        <v>105871.58</v>
      </c>
      <c r="AJ130" s="87" t="s">
        <v>171</v>
      </c>
      <c r="AK130" s="87">
        <f t="shared" si="66"/>
        <v>105871.58</v>
      </c>
      <c r="AL130" s="41">
        <f t="shared" si="55"/>
        <v>55732067.18</v>
      </c>
      <c r="AM130" s="132" t="s">
        <v>1</v>
      </c>
    </row>
    <row r="131" spans="1:39" x14ac:dyDescent="0.4">
      <c r="A131" s="132" t="str">
        <f t="shared" si="67"/>
        <v>FebreroAseguradora Agropecuaria Dominicana, S. A.</v>
      </c>
      <c r="B131" s="51" t="s">
        <v>117</v>
      </c>
      <c r="C131" s="88">
        <f t="shared" si="53"/>
        <v>1840570.95</v>
      </c>
      <c r="D131" s="88">
        <f t="shared" si="54"/>
        <v>72522520.379999995</v>
      </c>
      <c r="E131" s="87" t="s">
        <v>171</v>
      </c>
      <c r="F131" s="87" t="s">
        <v>171</v>
      </c>
      <c r="G131" s="87">
        <f t="shared" si="56"/>
        <v>0</v>
      </c>
      <c r="H131" s="87">
        <v>1790039.88</v>
      </c>
      <c r="I131" s="87" t="s">
        <v>171</v>
      </c>
      <c r="J131" s="87">
        <f t="shared" si="57"/>
        <v>1790039.88</v>
      </c>
      <c r="K131" s="87" t="s">
        <v>171</v>
      </c>
      <c r="L131" s="87" t="s">
        <v>171</v>
      </c>
      <c r="M131" s="87">
        <f t="shared" si="58"/>
        <v>0</v>
      </c>
      <c r="N131" s="87" t="s">
        <v>171</v>
      </c>
      <c r="O131" s="87" t="s">
        <v>171</v>
      </c>
      <c r="P131" s="87">
        <f t="shared" si="59"/>
        <v>0</v>
      </c>
      <c r="Q131" s="87" t="s">
        <v>171</v>
      </c>
      <c r="R131" s="87" t="s">
        <v>171</v>
      </c>
      <c r="S131" s="87">
        <f t="shared" si="60"/>
        <v>0</v>
      </c>
      <c r="T131" s="87" t="s">
        <v>171</v>
      </c>
      <c r="U131" s="87" t="s">
        <v>171</v>
      </c>
      <c r="V131" s="87">
        <f t="shared" si="61"/>
        <v>0</v>
      </c>
      <c r="W131" s="87" t="s">
        <v>171</v>
      </c>
      <c r="X131" s="87" t="s">
        <v>171</v>
      </c>
      <c r="Y131" s="87">
        <f t="shared" si="62"/>
        <v>0</v>
      </c>
      <c r="Z131" s="87" t="s">
        <v>171</v>
      </c>
      <c r="AA131" s="87" t="s">
        <v>171</v>
      </c>
      <c r="AB131" s="87">
        <f t="shared" si="63"/>
        <v>0</v>
      </c>
      <c r="AC131" s="87" t="s">
        <v>171</v>
      </c>
      <c r="AD131" s="87">
        <v>72522520.379999995</v>
      </c>
      <c r="AE131" s="87">
        <f t="shared" si="64"/>
        <v>72522520.379999995</v>
      </c>
      <c r="AF131" s="87" t="s">
        <v>171</v>
      </c>
      <c r="AG131" s="87" t="s">
        <v>171</v>
      </c>
      <c r="AH131" s="87">
        <f t="shared" si="65"/>
        <v>0</v>
      </c>
      <c r="AI131" s="87">
        <v>50531.07</v>
      </c>
      <c r="AJ131" s="87" t="s">
        <v>171</v>
      </c>
      <c r="AK131" s="87">
        <f t="shared" si="66"/>
        <v>50531.07</v>
      </c>
      <c r="AL131" s="41">
        <f t="shared" si="55"/>
        <v>74363091.329999998</v>
      </c>
      <c r="AM131" s="132" t="s">
        <v>1</v>
      </c>
    </row>
    <row r="132" spans="1:39" x14ac:dyDescent="0.4">
      <c r="A132" s="132" t="str">
        <f t="shared" si="67"/>
        <v>FebreroBanesco Seguros</v>
      </c>
      <c r="B132" s="51" t="s">
        <v>118</v>
      </c>
      <c r="C132" s="88">
        <f t="shared" si="53"/>
        <v>59764500.209999993</v>
      </c>
      <c r="D132" s="88">
        <f t="shared" si="54"/>
        <v>789906.25</v>
      </c>
      <c r="E132" s="87">
        <v>119070.31</v>
      </c>
      <c r="F132" s="87" t="s">
        <v>171</v>
      </c>
      <c r="G132" s="87">
        <f t="shared" si="56"/>
        <v>119070.31</v>
      </c>
      <c r="H132" s="87">
        <v>3351687.63</v>
      </c>
      <c r="I132" s="87" t="s">
        <v>171</v>
      </c>
      <c r="J132" s="87">
        <f t="shared" si="57"/>
        <v>3351687.63</v>
      </c>
      <c r="K132" s="87" t="s">
        <v>171</v>
      </c>
      <c r="L132" s="87" t="s">
        <v>171</v>
      </c>
      <c r="M132" s="87">
        <f t="shared" si="58"/>
        <v>0</v>
      </c>
      <c r="N132" s="87">
        <v>1712302.19</v>
      </c>
      <c r="O132" s="87" t="s">
        <v>171</v>
      </c>
      <c r="P132" s="87">
        <f t="shared" si="59"/>
        <v>1712302.19</v>
      </c>
      <c r="Q132" s="87">
        <v>14789877.060000001</v>
      </c>
      <c r="R132" s="87">
        <v>789906.25</v>
      </c>
      <c r="S132" s="87">
        <f t="shared" si="60"/>
        <v>15579783.310000001</v>
      </c>
      <c r="T132" s="87">
        <v>1806034.88</v>
      </c>
      <c r="U132" s="87" t="s">
        <v>171</v>
      </c>
      <c r="V132" s="87">
        <f t="shared" si="61"/>
        <v>1806034.88</v>
      </c>
      <c r="W132" s="87">
        <v>496082</v>
      </c>
      <c r="X132" s="87" t="s">
        <v>171</v>
      </c>
      <c r="Y132" s="87">
        <f t="shared" si="62"/>
        <v>496082</v>
      </c>
      <c r="Z132" s="87">
        <v>33494869.510000002</v>
      </c>
      <c r="AA132" s="87" t="s">
        <v>171</v>
      </c>
      <c r="AB132" s="87">
        <f t="shared" si="63"/>
        <v>33494869.510000002</v>
      </c>
      <c r="AC132" s="87" t="s">
        <v>171</v>
      </c>
      <c r="AD132" s="87" t="s">
        <v>171</v>
      </c>
      <c r="AE132" s="87">
        <f t="shared" si="64"/>
        <v>0</v>
      </c>
      <c r="AF132" s="87">
        <v>1119938.6200000001</v>
      </c>
      <c r="AG132" s="87" t="s">
        <v>171</v>
      </c>
      <c r="AH132" s="87">
        <f t="shared" si="65"/>
        <v>1119938.6200000001</v>
      </c>
      <c r="AI132" s="87">
        <v>2874638.01</v>
      </c>
      <c r="AJ132" s="87" t="s">
        <v>171</v>
      </c>
      <c r="AK132" s="87">
        <f t="shared" si="66"/>
        <v>2874638.01</v>
      </c>
      <c r="AL132" s="41">
        <f t="shared" si="55"/>
        <v>60554406.459999993</v>
      </c>
      <c r="AM132" s="132" t="s">
        <v>1</v>
      </c>
    </row>
    <row r="133" spans="1:39" x14ac:dyDescent="0.4">
      <c r="A133" s="132" t="str">
        <f t="shared" si="67"/>
        <v>FebreroAtlántica Seguros, S. A.</v>
      </c>
      <c r="B133" s="51" t="s">
        <v>119</v>
      </c>
      <c r="C133" s="88">
        <f t="shared" si="53"/>
        <v>59300537.659999996</v>
      </c>
      <c r="D133" s="88">
        <f t="shared" si="54"/>
        <v>0</v>
      </c>
      <c r="E133" s="87">
        <v>5889.26</v>
      </c>
      <c r="F133" s="87" t="s">
        <v>171</v>
      </c>
      <c r="G133" s="87">
        <f t="shared" si="56"/>
        <v>5889.26</v>
      </c>
      <c r="H133" s="87">
        <v>178128.68</v>
      </c>
      <c r="I133" s="87" t="s">
        <v>171</v>
      </c>
      <c r="J133" s="87">
        <f t="shared" si="57"/>
        <v>178128.68</v>
      </c>
      <c r="K133" s="87" t="s">
        <v>171</v>
      </c>
      <c r="L133" s="87" t="s">
        <v>171</v>
      </c>
      <c r="M133" s="87">
        <f t="shared" si="58"/>
        <v>0</v>
      </c>
      <c r="N133" s="87" t="s">
        <v>171</v>
      </c>
      <c r="O133" s="87" t="s">
        <v>171</v>
      </c>
      <c r="P133" s="87">
        <f t="shared" si="59"/>
        <v>0</v>
      </c>
      <c r="Q133" s="87">
        <v>395893.83</v>
      </c>
      <c r="R133" s="87" t="s">
        <v>171</v>
      </c>
      <c r="S133" s="87">
        <f t="shared" si="60"/>
        <v>395893.83</v>
      </c>
      <c r="T133" s="87">
        <v>3515.61</v>
      </c>
      <c r="U133" s="87" t="s">
        <v>171</v>
      </c>
      <c r="V133" s="87">
        <f t="shared" si="61"/>
        <v>3515.61</v>
      </c>
      <c r="W133" s="87">
        <v>11878.45</v>
      </c>
      <c r="X133" s="87" t="s">
        <v>171</v>
      </c>
      <c r="Y133" s="87">
        <f t="shared" si="62"/>
        <v>11878.45</v>
      </c>
      <c r="Z133" s="87">
        <v>58414424.539999999</v>
      </c>
      <c r="AA133" s="87" t="s">
        <v>171</v>
      </c>
      <c r="AB133" s="87">
        <f t="shared" si="63"/>
        <v>58414424.539999999</v>
      </c>
      <c r="AC133" s="87" t="s">
        <v>171</v>
      </c>
      <c r="AD133" s="87" t="s">
        <v>171</v>
      </c>
      <c r="AE133" s="87">
        <f t="shared" si="64"/>
        <v>0</v>
      </c>
      <c r="AF133" s="87">
        <v>55472.85</v>
      </c>
      <c r="AG133" s="87" t="s">
        <v>171</v>
      </c>
      <c r="AH133" s="87">
        <f t="shared" si="65"/>
        <v>55472.85</v>
      </c>
      <c r="AI133" s="87">
        <v>235334.44</v>
      </c>
      <c r="AJ133" s="87" t="s">
        <v>171</v>
      </c>
      <c r="AK133" s="87">
        <f t="shared" si="66"/>
        <v>235334.44</v>
      </c>
      <c r="AL133" s="41">
        <f t="shared" si="55"/>
        <v>59300537.659999996</v>
      </c>
      <c r="AM133" s="132" t="s">
        <v>1</v>
      </c>
    </row>
    <row r="134" spans="1:39" x14ac:dyDescent="0.4">
      <c r="A134" s="132" t="str">
        <f t="shared" si="67"/>
        <v>FebreroSeguros La Internacional, S. A.</v>
      </c>
      <c r="B134" s="51" t="s">
        <v>80</v>
      </c>
      <c r="C134" s="88">
        <f t="shared" si="53"/>
        <v>45634315.609999999</v>
      </c>
      <c r="D134" s="88">
        <f t="shared" si="54"/>
        <v>0</v>
      </c>
      <c r="E134" s="87" t="s">
        <v>171</v>
      </c>
      <c r="F134" s="87" t="s">
        <v>171</v>
      </c>
      <c r="G134" s="87">
        <f t="shared" si="56"/>
        <v>0</v>
      </c>
      <c r="H134" s="87" t="s">
        <v>171</v>
      </c>
      <c r="I134" s="87" t="s">
        <v>171</v>
      </c>
      <c r="J134" s="87">
        <f t="shared" si="57"/>
        <v>0</v>
      </c>
      <c r="K134" s="87" t="s">
        <v>171</v>
      </c>
      <c r="L134" s="87" t="s">
        <v>171</v>
      </c>
      <c r="M134" s="87">
        <f t="shared" si="58"/>
        <v>0</v>
      </c>
      <c r="N134" s="87" t="s">
        <v>171</v>
      </c>
      <c r="O134" s="87" t="s">
        <v>171</v>
      </c>
      <c r="P134" s="87">
        <f t="shared" si="59"/>
        <v>0</v>
      </c>
      <c r="Q134" s="87">
        <v>3189.66</v>
      </c>
      <c r="R134" s="87" t="s">
        <v>171</v>
      </c>
      <c r="S134" s="87">
        <f t="shared" si="60"/>
        <v>3189.66</v>
      </c>
      <c r="T134" s="87" t="s">
        <v>171</v>
      </c>
      <c r="U134" s="87" t="s">
        <v>171</v>
      </c>
      <c r="V134" s="87">
        <f t="shared" si="61"/>
        <v>0</v>
      </c>
      <c r="W134" s="87" t="s">
        <v>171</v>
      </c>
      <c r="X134" s="87" t="s">
        <v>171</v>
      </c>
      <c r="Y134" s="87">
        <f t="shared" si="62"/>
        <v>0</v>
      </c>
      <c r="Z134" s="87">
        <v>45631125.950000003</v>
      </c>
      <c r="AA134" s="87" t="s">
        <v>171</v>
      </c>
      <c r="AB134" s="87">
        <f t="shared" si="63"/>
        <v>45631125.950000003</v>
      </c>
      <c r="AC134" s="87" t="s">
        <v>171</v>
      </c>
      <c r="AD134" s="87" t="s">
        <v>171</v>
      </c>
      <c r="AE134" s="87">
        <f t="shared" si="64"/>
        <v>0</v>
      </c>
      <c r="AF134" s="87" t="s">
        <v>171</v>
      </c>
      <c r="AG134" s="87" t="s">
        <v>171</v>
      </c>
      <c r="AH134" s="87">
        <f t="shared" si="65"/>
        <v>0</v>
      </c>
      <c r="AI134" s="87" t="s">
        <v>171</v>
      </c>
      <c r="AJ134" s="87" t="s">
        <v>171</v>
      </c>
      <c r="AK134" s="87">
        <f t="shared" si="66"/>
        <v>0</v>
      </c>
      <c r="AL134" s="41">
        <f t="shared" si="55"/>
        <v>45634315.609999999</v>
      </c>
      <c r="AM134" s="132" t="s">
        <v>1</v>
      </c>
    </row>
    <row r="135" spans="1:39" x14ac:dyDescent="0.4">
      <c r="A135" s="132" t="str">
        <f t="shared" si="67"/>
        <v xml:space="preserve">FebreroCooperativa Nacional De Seguros, Inc </v>
      </c>
      <c r="B135" s="51" t="s">
        <v>120</v>
      </c>
      <c r="C135" s="88">
        <f t="shared" si="53"/>
        <v>42532246.229999997</v>
      </c>
      <c r="D135" s="88">
        <f t="shared" si="54"/>
        <v>62238.97</v>
      </c>
      <c r="E135" s="87" t="s">
        <v>171</v>
      </c>
      <c r="F135" s="87" t="s">
        <v>171</v>
      </c>
      <c r="G135" s="87">
        <f t="shared" si="56"/>
        <v>0</v>
      </c>
      <c r="H135" s="87">
        <v>14354547.93</v>
      </c>
      <c r="I135" s="87">
        <v>62238.97</v>
      </c>
      <c r="J135" s="87">
        <f t="shared" si="57"/>
        <v>14416786.9</v>
      </c>
      <c r="K135" s="87" t="s">
        <v>171</v>
      </c>
      <c r="L135" s="87" t="s">
        <v>171</v>
      </c>
      <c r="M135" s="87">
        <f t="shared" si="58"/>
        <v>0</v>
      </c>
      <c r="N135" s="87" t="s">
        <v>171</v>
      </c>
      <c r="O135" s="87" t="s">
        <v>171</v>
      </c>
      <c r="P135" s="87">
        <f t="shared" si="59"/>
        <v>0</v>
      </c>
      <c r="Q135" s="87">
        <v>5590805.9699999997</v>
      </c>
      <c r="R135" s="87" t="s">
        <v>171</v>
      </c>
      <c r="S135" s="87">
        <f t="shared" si="60"/>
        <v>5590805.9699999997</v>
      </c>
      <c r="T135" s="87" t="s">
        <v>171</v>
      </c>
      <c r="U135" s="87" t="s">
        <v>171</v>
      </c>
      <c r="V135" s="87">
        <f t="shared" si="61"/>
        <v>0</v>
      </c>
      <c r="W135" s="87">
        <v>11767.22</v>
      </c>
      <c r="X135" s="87" t="s">
        <v>171</v>
      </c>
      <c r="Y135" s="87">
        <f t="shared" si="62"/>
        <v>11767.22</v>
      </c>
      <c r="Z135" s="87">
        <v>21035823.789999999</v>
      </c>
      <c r="AA135" s="87" t="s">
        <v>171</v>
      </c>
      <c r="AB135" s="87">
        <f t="shared" si="63"/>
        <v>21035823.789999999</v>
      </c>
      <c r="AC135" s="87" t="s">
        <v>171</v>
      </c>
      <c r="AD135" s="87" t="s">
        <v>171</v>
      </c>
      <c r="AE135" s="87">
        <f t="shared" si="64"/>
        <v>0</v>
      </c>
      <c r="AF135" s="87">
        <v>409001.69</v>
      </c>
      <c r="AG135" s="87" t="s">
        <v>171</v>
      </c>
      <c r="AH135" s="87">
        <f t="shared" si="65"/>
        <v>409001.69</v>
      </c>
      <c r="AI135" s="87">
        <v>1130299.6299999999</v>
      </c>
      <c r="AJ135" s="87" t="s">
        <v>171</v>
      </c>
      <c r="AK135" s="87">
        <f t="shared" si="66"/>
        <v>1130299.6299999999</v>
      </c>
      <c r="AL135" s="41">
        <f t="shared" si="55"/>
        <v>42594485.199999996</v>
      </c>
      <c r="AM135" s="132" t="s">
        <v>1</v>
      </c>
    </row>
    <row r="136" spans="1:39" x14ac:dyDescent="0.4">
      <c r="A136" s="132" t="str">
        <f t="shared" si="67"/>
        <v>FebreroAngloamericana de Seguros, S. A.</v>
      </c>
      <c r="B136" s="51" t="s">
        <v>78</v>
      </c>
      <c r="C136" s="88">
        <f t="shared" si="53"/>
        <v>32741104.920000006</v>
      </c>
      <c r="D136" s="88">
        <f t="shared" si="54"/>
        <v>282528.93</v>
      </c>
      <c r="E136" s="87">
        <v>3410.34</v>
      </c>
      <c r="F136" s="87" t="s">
        <v>171</v>
      </c>
      <c r="G136" s="87">
        <f t="shared" si="56"/>
        <v>3410.34</v>
      </c>
      <c r="H136" s="87">
        <v>1670622.16</v>
      </c>
      <c r="I136" s="87" t="s">
        <v>171</v>
      </c>
      <c r="J136" s="87">
        <f t="shared" si="57"/>
        <v>1670622.16</v>
      </c>
      <c r="K136" s="87" t="s">
        <v>171</v>
      </c>
      <c r="L136" s="87" t="s">
        <v>171</v>
      </c>
      <c r="M136" s="87">
        <f t="shared" si="58"/>
        <v>0</v>
      </c>
      <c r="N136" s="87" t="s">
        <v>171</v>
      </c>
      <c r="O136" s="87" t="s">
        <v>171</v>
      </c>
      <c r="P136" s="87">
        <f t="shared" si="59"/>
        <v>0</v>
      </c>
      <c r="Q136" s="87">
        <v>3111088.14</v>
      </c>
      <c r="R136" s="87">
        <v>282528.93</v>
      </c>
      <c r="S136" s="87">
        <f t="shared" si="60"/>
        <v>3393617.0700000003</v>
      </c>
      <c r="T136" s="87">
        <v>54413.95</v>
      </c>
      <c r="U136" s="87" t="s">
        <v>171</v>
      </c>
      <c r="V136" s="87">
        <f t="shared" si="61"/>
        <v>54413.95</v>
      </c>
      <c r="W136" s="87">
        <v>67616.289999999994</v>
      </c>
      <c r="X136" s="87" t="s">
        <v>171</v>
      </c>
      <c r="Y136" s="87">
        <f t="shared" si="62"/>
        <v>67616.289999999994</v>
      </c>
      <c r="Z136" s="87">
        <v>22791516.25</v>
      </c>
      <c r="AA136" s="87" t="s">
        <v>171</v>
      </c>
      <c r="AB136" s="87">
        <f t="shared" si="63"/>
        <v>22791516.25</v>
      </c>
      <c r="AC136" s="87" t="s">
        <v>171</v>
      </c>
      <c r="AD136" s="87" t="s">
        <v>171</v>
      </c>
      <c r="AE136" s="87">
        <f t="shared" si="64"/>
        <v>0</v>
      </c>
      <c r="AF136" s="87">
        <v>701415.85</v>
      </c>
      <c r="AG136" s="87" t="s">
        <v>171</v>
      </c>
      <c r="AH136" s="87">
        <f t="shared" si="65"/>
        <v>701415.85</v>
      </c>
      <c r="AI136" s="87">
        <v>4341021.9400000004</v>
      </c>
      <c r="AJ136" s="87" t="s">
        <v>171</v>
      </c>
      <c r="AK136" s="87">
        <f t="shared" si="66"/>
        <v>4341021.9400000004</v>
      </c>
      <c r="AL136" s="41">
        <f t="shared" si="55"/>
        <v>33023633.850000005</v>
      </c>
      <c r="AM136" s="132" t="s">
        <v>1</v>
      </c>
    </row>
    <row r="137" spans="1:39" x14ac:dyDescent="0.4">
      <c r="A137" s="132" t="str">
        <f t="shared" si="67"/>
        <v>FebreroAtrio Seguros S. A.</v>
      </c>
      <c r="B137" s="51" t="s">
        <v>121</v>
      </c>
      <c r="C137" s="88">
        <f t="shared" si="53"/>
        <v>21245269.93</v>
      </c>
      <c r="D137" s="88">
        <f t="shared" si="54"/>
        <v>18095819.579999998</v>
      </c>
      <c r="E137" s="87" t="s">
        <v>171</v>
      </c>
      <c r="F137" s="87" t="s">
        <v>171</v>
      </c>
      <c r="G137" s="87">
        <f t="shared" si="56"/>
        <v>0</v>
      </c>
      <c r="H137" s="87">
        <v>155559.06</v>
      </c>
      <c r="I137" s="87">
        <v>15092663.16</v>
      </c>
      <c r="J137" s="87">
        <f t="shared" si="57"/>
        <v>15248222.220000001</v>
      </c>
      <c r="K137" s="87" t="s">
        <v>171</v>
      </c>
      <c r="L137" s="87">
        <v>2965995.79</v>
      </c>
      <c r="M137" s="87">
        <f t="shared" si="58"/>
        <v>2965995.79</v>
      </c>
      <c r="N137" s="87">
        <v>6952.56</v>
      </c>
      <c r="O137" s="87" t="s">
        <v>171</v>
      </c>
      <c r="P137" s="87">
        <f t="shared" si="59"/>
        <v>6952.56</v>
      </c>
      <c r="Q137" s="87">
        <v>1233807.53</v>
      </c>
      <c r="R137" s="87">
        <v>3591.7</v>
      </c>
      <c r="S137" s="87">
        <f t="shared" si="60"/>
        <v>1237399.23</v>
      </c>
      <c r="T137" s="87">
        <v>994787.79</v>
      </c>
      <c r="U137" s="87" t="s">
        <v>171</v>
      </c>
      <c r="V137" s="87">
        <f t="shared" si="61"/>
        <v>994787.79</v>
      </c>
      <c r="W137" s="87">
        <v>137188.26999999999</v>
      </c>
      <c r="X137" s="87" t="s">
        <v>171</v>
      </c>
      <c r="Y137" s="87">
        <f t="shared" si="62"/>
        <v>137188.26999999999</v>
      </c>
      <c r="Z137" s="87">
        <v>15575140.68</v>
      </c>
      <c r="AA137" s="87">
        <v>33568.93</v>
      </c>
      <c r="AB137" s="87">
        <f t="shared" si="63"/>
        <v>15608709.609999999</v>
      </c>
      <c r="AC137" s="87" t="s">
        <v>171</v>
      </c>
      <c r="AD137" s="87" t="s">
        <v>171</v>
      </c>
      <c r="AE137" s="87">
        <f t="shared" si="64"/>
        <v>0</v>
      </c>
      <c r="AF137" s="87">
        <v>1772564.09</v>
      </c>
      <c r="AG137" s="87" t="s">
        <v>171</v>
      </c>
      <c r="AH137" s="87">
        <f t="shared" si="65"/>
        <v>1772564.09</v>
      </c>
      <c r="AI137" s="87">
        <v>1369269.95</v>
      </c>
      <c r="AJ137" s="87" t="s">
        <v>171</v>
      </c>
      <c r="AK137" s="87">
        <f t="shared" si="66"/>
        <v>1369269.95</v>
      </c>
      <c r="AL137" s="41">
        <f t="shared" si="55"/>
        <v>39341089.509999998</v>
      </c>
      <c r="AM137" s="132" t="s">
        <v>1</v>
      </c>
    </row>
    <row r="138" spans="1:39" x14ac:dyDescent="0.4">
      <c r="A138" s="132" t="str">
        <f t="shared" si="67"/>
        <v>FebreroCuna Mutual Insurance Society Dominicana</v>
      </c>
      <c r="B138" s="50" t="s">
        <v>122</v>
      </c>
      <c r="C138" s="88">
        <f t="shared" si="53"/>
        <v>55229158.960000001</v>
      </c>
      <c r="D138" s="88">
        <f t="shared" si="54"/>
        <v>0</v>
      </c>
      <c r="E138" s="87" t="s">
        <v>171</v>
      </c>
      <c r="F138" s="87" t="s">
        <v>171</v>
      </c>
      <c r="G138" s="87">
        <f t="shared" si="56"/>
        <v>0</v>
      </c>
      <c r="H138" s="87">
        <v>53263771.890000001</v>
      </c>
      <c r="I138" s="87" t="s">
        <v>171</v>
      </c>
      <c r="J138" s="87">
        <f t="shared" si="57"/>
        <v>53263771.890000001</v>
      </c>
      <c r="K138" s="87" t="s">
        <v>171</v>
      </c>
      <c r="L138" s="87" t="s">
        <v>171</v>
      </c>
      <c r="M138" s="87">
        <f t="shared" si="58"/>
        <v>0</v>
      </c>
      <c r="N138" s="87" t="s">
        <v>171</v>
      </c>
      <c r="O138" s="87" t="s">
        <v>171</v>
      </c>
      <c r="P138" s="87">
        <f t="shared" si="59"/>
        <v>0</v>
      </c>
      <c r="Q138" s="87" t="s">
        <v>171</v>
      </c>
      <c r="R138" s="87" t="s">
        <v>171</v>
      </c>
      <c r="S138" s="87">
        <f t="shared" si="60"/>
        <v>0</v>
      </c>
      <c r="T138" s="87" t="s">
        <v>171</v>
      </c>
      <c r="U138" s="87" t="s">
        <v>171</v>
      </c>
      <c r="V138" s="87">
        <f t="shared" si="61"/>
        <v>0</v>
      </c>
      <c r="W138" s="87" t="s">
        <v>171</v>
      </c>
      <c r="X138" s="87" t="s">
        <v>171</v>
      </c>
      <c r="Y138" s="87">
        <f t="shared" si="62"/>
        <v>0</v>
      </c>
      <c r="Z138" s="87" t="s">
        <v>171</v>
      </c>
      <c r="AA138" s="87" t="s">
        <v>171</v>
      </c>
      <c r="AB138" s="87">
        <f t="shared" si="63"/>
        <v>0</v>
      </c>
      <c r="AC138" s="87" t="s">
        <v>171</v>
      </c>
      <c r="AD138" s="87" t="s">
        <v>171</v>
      </c>
      <c r="AE138" s="87">
        <f t="shared" si="64"/>
        <v>0</v>
      </c>
      <c r="AF138" s="87">
        <v>1965387.07</v>
      </c>
      <c r="AG138" s="87" t="s">
        <v>171</v>
      </c>
      <c r="AH138" s="87">
        <f t="shared" si="65"/>
        <v>1965387.07</v>
      </c>
      <c r="AI138" s="87" t="s">
        <v>171</v>
      </c>
      <c r="AJ138" s="87" t="s">
        <v>171</v>
      </c>
      <c r="AK138" s="87">
        <f t="shared" si="66"/>
        <v>0</v>
      </c>
      <c r="AL138" s="41">
        <f t="shared" si="55"/>
        <v>55229158.960000001</v>
      </c>
      <c r="AM138" s="132" t="s">
        <v>1</v>
      </c>
    </row>
    <row r="139" spans="1:39" x14ac:dyDescent="0.4">
      <c r="A139" s="132" t="str">
        <f t="shared" si="67"/>
        <v>FebreroBMI Compañía de Seguros, S. A.</v>
      </c>
      <c r="B139" s="51" t="s">
        <v>87</v>
      </c>
      <c r="C139" s="88">
        <f t="shared" si="53"/>
        <v>674644.38</v>
      </c>
      <c r="D139" s="88">
        <f t="shared" si="54"/>
        <v>35682858.329999998</v>
      </c>
      <c r="E139" s="87" t="s">
        <v>171</v>
      </c>
      <c r="F139" s="87" t="s">
        <v>171</v>
      </c>
      <c r="G139" s="87">
        <f t="shared" si="56"/>
        <v>0</v>
      </c>
      <c r="H139" s="87">
        <v>674644.38</v>
      </c>
      <c r="I139" s="87" t="s">
        <v>171</v>
      </c>
      <c r="J139" s="87">
        <f t="shared" si="57"/>
        <v>674644.38</v>
      </c>
      <c r="K139" s="87" t="s">
        <v>171</v>
      </c>
      <c r="L139" s="87">
        <v>35682858.329999998</v>
      </c>
      <c r="M139" s="87">
        <f t="shared" si="58"/>
        <v>35682858.329999998</v>
      </c>
      <c r="N139" s="87" t="s">
        <v>171</v>
      </c>
      <c r="O139" s="87" t="s">
        <v>171</v>
      </c>
      <c r="P139" s="87">
        <f t="shared" si="59"/>
        <v>0</v>
      </c>
      <c r="Q139" s="87" t="s">
        <v>171</v>
      </c>
      <c r="R139" s="87" t="s">
        <v>171</v>
      </c>
      <c r="S139" s="87">
        <f t="shared" si="60"/>
        <v>0</v>
      </c>
      <c r="T139" s="87" t="s">
        <v>171</v>
      </c>
      <c r="U139" s="87" t="s">
        <v>171</v>
      </c>
      <c r="V139" s="87">
        <f t="shared" si="61"/>
        <v>0</v>
      </c>
      <c r="W139" s="87" t="s">
        <v>171</v>
      </c>
      <c r="X139" s="87" t="s">
        <v>171</v>
      </c>
      <c r="Y139" s="87">
        <f t="shared" si="62"/>
        <v>0</v>
      </c>
      <c r="Z139" s="87" t="s">
        <v>171</v>
      </c>
      <c r="AA139" s="87" t="s">
        <v>171</v>
      </c>
      <c r="AB139" s="87">
        <f t="shared" si="63"/>
        <v>0</v>
      </c>
      <c r="AC139" s="87" t="s">
        <v>171</v>
      </c>
      <c r="AD139" s="87" t="s">
        <v>171</v>
      </c>
      <c r="AE139" s="87">
        <f t="shared" si="64"/>
        <v>0</v>
      </c>
      <c r="AF139" s="87" t="s">
        <v>171</v>
      </c>
      <c r="AG139" s="87" t="s">
        <v>171</v>
      </c>
      <c r="AH139" s="87">
        <f t="shared" si="65"/>
        <v>0</v>
      </c>
      <c r="AI139" s="87" t="s">
        <v>171</v>
      </c>
      <c r="AJ139" s="87" t="s">
        <v>171</v>
      </c>
      <c r="AK139" s="87">
        <f t="shared" si="66"/>
        <v>0</v>
      </c>
      <c r="AL139" s="41">
        <f t="shared" si="55"/>
        <v>36357502.710000001</v>
      </c>
      <c r="AM139" s="132" t="s">
        <v>1</v>
      </c>
    </row>
    <row r="140" spans="1:39" x14ac:dyDescent="0.4">
      <c r="A140" s="132" t="str">
        <f t="shared" si="67"/>
        <v>FebreroBupa Dominicana, S. A.</v>
      </c>
      <c r="B140" s="51" t="s">
        <v>123</v>
      </c>
      <c r="C140" s="88">
        <f t="shared" si="53"/>
        <v>0</v>
      </c>
      <c r="D140" s="88">
        <f t="shared" si="54"/>
        <v>35905251.359999999</v>
      </c>
      <c r="E140" s="87" t="s">
        <v>171</v>
      </c>
      <c r="F140" s="87" t="s">
        <v>171</v>
      </c>
      <c r="G140" s="87">
        <f t="shared" si="56"/>
        <v>0</v>
      </c>
      <c r="H140" s="87" t="s">
        <v>171</v>
      </c>
      <c r="I140" s="87" t="s">
        <v>171</v>
      </c>
      <c r="J140" s="87">
        <f t="shared" si="57"/>
        <v>0</v>
      </c>
      <c r="K140" s="87" t="s">
        <v>171</v>
      </c>
      <c r="L140" s="87">
        <v>35905251.359999999</v>
      </c>
      <c r="M140" s="87">
        <f t="shared" si="58"/>
        <v>35905251.359999999</v>
      </c>
      <c r="N140" s="87" t="s">
        <v>171</v>
      </c>
      <c r="O140" s="87" t="s">
        <v>171</v>
      </c>
      <c r="P140" s="87">
        <f t="shared" si="59"/>
        <v>0</v>
      </c>
      <c r="Q140" s="87" t="s">
        <v>171</v>
      </c>
      <c r="R140" s="87" t="s">
        <v>171</v>
      </c>
      <c r="S140" s="87">
        <f t="shared" si="60"/>
        <v>0</v>
      </c>
      <c r="T140" s="87" t="s">
        <v>171</v>
      </c>
      <c r="U140" s="87" t="s">
        <v>171</v>
      </c>
      <c r="V140" s="87">
        <f t="shared" si="61"/>
        <v>0</v>
      </c>
      <c r="W140" s="87" t="s">
        <v>171</v>
      </c>
      <c r="X140" s="87" t="s">
        <v>171</v>
      </c>
      <c r="Y140" s="87">
        <f t="shared" si="62"/>
        <v>0</v>
      </c>
      <c r="Z140" s="87" t="s">
        <v>171</v>
      </c>
      <c r="AA140" s="87" t="s">
        <v>171</v>
      </c>
      <c r="AB140" s="87">
        <f t="shared" si="63"/>
        <v>0</v>
      </c>
      <c r="AC140" s="87" t="s">
        <v>171</v>
      </c>
      <c r="AD140" s="87" t="s">
        <v>171</v>
      </c>
      <c r="AE140" s="87">
        <f t="shared" si="64"/>
        <v>0</v>
      </c>
      <c r="AF140" s="87" t="s">
        <v>171</v>
      </c>
      <c r="AG140" s="87" t="s">
        <v>171</v>
      </c>
      <c r="AH140" s="87">
        <f t="shared" si="65"/>
        <v>0</v>
      </c>
      <c r="AI140" s="87" t="s">
        <v>171</v>
      </c>
      <c r="AJ140" s="87" t="s">
        <v>171</v>
      </c>
      <c r="AK140" s="87">
        <f t="shared" si="66"/>
        <v>0</v>
      </c>
      <c r="AL140" s="41">
        <f t="shared" si="55"/>
        <v>35905251.359999999</v>
      </c>
      <c r="AM140" s="132" t="s">
        <v>1</v>
      </c>
    </row>
    <row r="141" spans="1:39" x14ac:dyDescent="0.4">
      <c r="A141" s="132" t="str">
        <f t="shared" si="67"/>
        <v>FebreroSeguros APS, S.R.L.</v>
      </c>
      <c r="B141" s="51" t="s">
        <v>124</v>
      </c>
      <c r="C141" s="88">
        <f t="shared" si="53"/>
        <v>22564694.52</v>
      </c>
      <c r="D141" s="88">
        <f t="shared" si="54"/>
        <v>690745</v>
      </c>
      <c r="E141" s="87" t="s">
        <v>171</v>
      </c>
      <c r="F141" s="87" t="s">
        <v>171</v>
      </c>
      <c r="G141" s="87">
        <f t="shared" si="56"/>
        <v>0</v>
      </c>
      <c r="H141" s="87">
        <v>3968284.85</v>
      </c>
      <c r="I141" s="87" t="s">
        <v>171</v>
      </c>
      <c r="J141" s="87">
        <f t="shared" si="57"/>
        <v>3968284.85</v>
      </c>
      <c r="K141" s="87" t="s">
        <v>171</v>
      </c>
      <c r="L141" s="87">
        <v>690745</v>
      </c>
      <c r="M141" s="87">
        <f t="shared" si="58"/>
        <v>690745</v>
      </c>
      <c r="N141" s="87" t="s">
        <v>171</v>
      </c>
      <c r="O141" s="87" t="s">
        <v>171</v>
      </c>
      <c r="P141" s="87">
        <f t="shared" si="59"/>
        <v>0</v>
      </c>
      <c r="Q141" s="87">
        <v>632931.73</v>
      </c>
      <c r="R141" s="87" t="s">
        <v>171</v>
      </c>
      <c r="S141" s="87">
        <f t="shared" si="60"/>
        <v>632931.73</v>
      </c>
      <c r="T141" s="87">
        <v>23832.89</v>
      </c>
      <c r="U141" s="87" t="s">
        <v>171</v>
      </c>
      <c r="V141" s="87">
        <f t="shared" si="61"/>
        <v>23832.89</v>
      </c>
      <c r="W141" s="87">
        <v>72217.91</v>
      </c>
      <c r="X141" s="87" t="s">
        <v>171</v>
      </c>
      <c r="Y141" s="87">
        <f t="shared" si="62"/>
        <v>72217.91</v>
      </c>
      <c r="Z141" s="87">
        <v>8646454.6899999995</v>
      </c>
      <c r="AA141" s="87" t="s">
        <v>171</v>
      </c>
      <c r="AB141" s="87">
        <f t="shared" si="63"/>
        <v>8646454.6899999995</v>
      </c>
      <c r="AC141" s="87" t="s">
        <v>171</v>
      </c>
      <c r="AD141" s="87" t="s">
        <v>171</v>
      </c>
      <c r="AE141" s="87">
        <f t="shared" si="64"/>
        <v>0</v>
      </c>
      <c r="AF141" s="87">
        <v>8594928.8200000003</v>
      </c>
      <c r="AG141" s="87" t="s">
        <v>171</v>
      </c>
      <c r="AH141" s="87">
        <f t="shared" si="65"/>
        <v>8594928.8200000003</v>
      </c>
      <c r="AI141" s="87">
        <v>626043.63</v>
      </c>
      <c r="AJ141" s="87" t="s">
        <v>171</v>
      </c>
      <c r="AK141" s="87">
        <f t="shared" si="66"/>
        <v>626043.63</v>
      </c>
      <c r="AL141" s="41">
        <f t="shared" si="55"/>
        <v>23255439.52</v>
      </c>
      <c r="AM141" s="132" t="s">
        <v>1</v>
      </c>
    </row>
    <row r="142" spans="1:39" x14ac:dyDescent="0.4">
      <c r="A142" s="132" t="str">
        <f t="shared" si="67"/>
        <v>FebreroMultiseguros Su, S.A.</v>
      </c>
      <c r="B142" s="51" t="s">
        <v>125</v>
      </c>
      <c r="C142" s="88">
        <f t="shared" si="53"/>
        <v>23062619.829999998</v>
      </c>
      <c r="D142" s="88">
        <f t="shared" si="54"/>
        <v>149734.13</v>
      </c>
      <c r="E142" s="87" t="s">
        <v>171</v>
      </c>
      <c r="F142" s="87" t="s">
        <v>171</v>
      </c>
      <c r="G142" s="87">
        <f t="shared" si="56"/>
        <v>0</v>
      </c>
      <c r="H142" s="87">
        <v>491376.08</v>
      </c>
      <c r="I142" s="87" t="s">
        <v>171</v>
      </c>
      <c r="J142" s="87">
        <f t="shared" si="57"/>
        <v>491376.08</v>
      </c>
      <c r="K142" s="87" t="s">
        <v>171</v>
      </c>
      <c r="L142" s="87" t="s">
        <v>171</v>
      </c>
      <c r="M142" s="87">
        <f t="shared" si="58"/>
        <v>0</v>
      </c>
      <c r="N142" s="87">
        <v>8579.7000000000007</v>
      </c>
      <c r="O142" s="87" t="s">
        <v>171</v>
      </c>
      <c r="P142" s="87">
        <f t="shared" si="59"/>
        <v>8579.7000000000007</v>
      </c>
      <c r="Q142" s="87">
        <v>859650.49</v>
      </c>
      <c r="R142" s="87">
        <v>142234.13</v>
      </c>
      <c r="S142" s="87">
        <f t="shared" si="60"/>
        <v>1001884.62</v>
      </c>
      <c r="T142" s="87">
        <v>124386.85</v>
      </c>
      <c r="U142" s="87" t="s">
        <v>171</v>
      </c>
      <c r="V142" s="87">
        <f t="shared" si="61"/>
        <v>124386.85</v>
      </c>
      <c r="W142" s="87">
        <v>16684.150000000001</v>
      </c>
      <c r="X142" s="87" t="s">
        <v>171</v>
      </c>
      <c r="Y142" s="87">
        <f t="shared" si="62"/>
        <v>16684.150000000001</v>
      </c>
      <c r="Z142" s="87">
        <v>19189637.640000001</v>
      </c>
      <c r="AA142" s="87" t="s">
        <v>171</v>
      </c>
      <c r="AB142" s="87">
        <f t="shared" si="63"/>
        <v>19189637.640000001</v>
      </c>
      <c r="AC142" s="87" t="s">
        <v>171</v>
      </c>
      <c r="AD142" s="87" t="s">
        <v>171</v>
      </c>
      <c r="AE142" s="87">
        <f t="shared" si="64"/>
        <v>0</v>
      </c>
      <c r="AF142" s="87">
        <v>1414205.67</v>
      </c>
      <c r="AG142" s="87" t="s">
        <v>171</v>
      </c>
      <c r="AH142" s="87">
        <f t="shared" si="65"/>
        <v>1414205.67</v>
      </c>
      <c r="AI142" s="87">
        <v>958099.25</v>
      </c>
      <c r="AJ142" s="87">
        <v>7500</v>
      </c>
      <c r="AK142" s="87">
        <f t="shared" si="66"/>
        <v>965599.25</v>
      </c>
      <c r="AL142" s="41">
        <f t="shared" si="55"/>
        <v>23212353.959999997</v>
      </c>
      <c r="AM142" s="132" t="s">
        <v>1</v>
      </c>
    </row>
    <row r="143" spans="1:39" x14ac:dyDescent="0.4">
      <c r="A143" s="132" t="str">
        <f t="shared" si="67"/>
        <v>FebreroSeguros Ademi, S.A.</v>
      </c>
      <c r="B143" s="51" t="s">
        <v>126</v>
      </c>
      <c r="C143" s="88">
        <f t="shared" si="53"/>
        <v>19800369.859999999</v>
      </c>
      <c r="D143" s="88">
        <f t="shared" si="54"/>
        <v>164376.48000000001</v>
      </c>
      <c r="E143" s="87" t="s">
        <v>171</v>
      </c>
      <c r="F143" s="87" t="s">
        <v>171</v>
      </c>
      <c r="G143" s="87">
        <f t="shared" si="56"/>
        <v>0</v>
      </c>
      <c r="H143" s="87">
        <v>11262317.619999999</v>
      </c>
      <c r="I143" s="87" t="s">
        <v>171</v>
      </c>
      <c r="J143" s="87">
        <f t="shared" si="57"/>
        <v>11262317.619999999</v>
      </c>
      <c r="K143" s="87" t="s">
        <v>171</v>
      </c>
      <c r="L143" s="87" t="s">
        <v>171</v>
      </c>
      <c r="M143" s="87">
        <f t="shared" si="58"/>
        <v>0</v>
      </c>
      <c r="N143" s="87" t="s">
        <v>171</v>
      </c>
      <c r="O143" s="87" t="s">
        <v>171</v>
      </c>
      <c r="P143" s="87">
        <f t="shared" si="59"/>
        <v>0</v>
      </c>
      <c r="Q143" s="87">
        <v>4866896.18</v>
      </c>
      <c r="R143" s="87">
        <v>157587.45000000001</v>
      </c>
      <c r="S143" s="87">
        <f t="shared" si="60"/>
        <v>5024483.63</v>
      </c>
      <c r="T143" s="87" t="s">
        <v>171</v>
      </c>
      <c r="U143" s="87" t="s">
        <v>171</v>
      </c>
      <c r="V143" s="87">
        <f t="shared" si="61"/>
        <v>0</v>
      </c>
      <c r="W143" s="87">
        <v>611.72</v>
      </c>
      <c r="X143" s="87" t="s">
        <v>171</v>
      </c>
      <c r="Y143" s="87">
        <f t="shared" si="62"/>
        <v>611.72</v>
      </c>
      <c r="Z143" s="87" t="s">
        <v>171</v>
      </c>
      <c r="AA143" s="87">
        <v>4699.46</v>
      </c>
      <c r="AB143" s="87">
        <f t="shared" si="63"/>
        <v>4699.46</v>
      </c>
      <c r="AC143" s="87" t="s">
        <v>171</v>
      </c>
      <c r="AD143" s="87" t="s">
        <v>171</v>
      </c>
      <c r="AE143" s="87">
        <f t="shared" si="64"/>
        <v>0</v>
      </c>
      <c r="AF143" s="87">
        <v>93571.91</v>
      </c>
      <c r="AG143" s="87">
        <v>1128.8399999999999</v>
      </c>
      <c r="AH143" s="87">
        <f t="shared" si="65"/>
        <v>94700.75</v>
      </c>
      <c r="AI143" s="87">
        <v>3576972.43</v>
      </c>
      <c r="AJ143" s="87">
        <v>960.73</v>
      </c>
      <c r="AK143" s="87">
        <f t="shared" si="66"/>
        <v>3577933.16</v>
      </c>
      <c r="AL143" s="41">
        <f t="shared" si="55"/>
        <v>19964746.34</v>
      </c>
      <c r="AM143" s="132" t="s">
        <v>1</v>
      </c>
    </row>
    <row r="144" spans="1:39" x14ac:dyDescent="0.4">
      <c r="A144" s="132" t="str">
        <f t="shared" si="67"/>
        <v>FebreroFuturo Seguros</v>
      </c>
      <c r="B144" s="50" t="s">
        <v>109</v>
      </c>
      <c r="C144" s="88">
        <f t="shared" si="53"/>
        <v>15934697.85</v>
      </c>
      <c r="D144" s="88">
        <f t="shared" si="54"/>
        <v>2500000</v>
      </c>
      <c r="E144" s="87">
        <v>99099.41</v>
      </c>
      <c r="F144" s="87" t="s">
        <v>171</v>
      </c>
      <c r="G144" s="87">
        <f t="shared" si="56"/>
        <v>99099.41</v>
      </c>
      <c r="H144" s="87">
        <v>563142.46</v>
      </c>
      <c r="I144" s="87" t="s">
        <v>171</v>
      </c>
      <c r="J144" s="87">
        <f t="shared" si="57"/>
        <v>563142.46</v>
      </c>
      <c r="K144" s="87" t="s">
        <v>171</v>
      </c>
      <c r="L144" s="87">
        <v>2500000</v>
      </c>
      <c r="M144" s="87">
        <f t="shared" si="58"/>
        <v>2500000</v>
      </c>
      <c r="N144" s="87" t="s">
        <v>171</v>
      </c>
      <c r="O144" s="87" t="s">
        <v>171</v>
      </c>
      <c r="P144" s="87">
        <f t="shared" si="59"/>
        <v>0</v>
      </c>
      <c r="Q144" s="87">
        <v>242456.9</v>
      </c>
      <c r="R144" s="87" t="s">
        <v>171</v>
      </c>
      <c r="S144" s="87">
        <f t="shared" si="60"/>
        <v>242456.9</v>
      </c>
      <c r="T144" s="87" t="s">
        <v>171</v>
      </c>
      <c r="U144" s="87" t="s">
        <v>171</v>
      </c>
      <c r="V144" s="87">
        <f t="shared" si="61"/>
        <v>0</v>
      </c>
      <c r="W144" s="87" t="s">
        <v>171</v>
      </c>
      <c r="X144" s="87" t="s">
        <v>171</v>
      </c>
      <c r="Y144" s="87">
        <f t="shared" si="62"/>
        <v>0</v>
      </c>
      <c r="Z144" s="87">
        <v>13494399.26</v>
      </c>
      <c r="AA144" s="87" t="s">
        <v>171</v>
      </c>
      <c r="AB144" s="87">
        <f t="shared" si="63"/>
        <v>13494399.26</v>
      </c>
      <c r="AC144" s="87" t="s">
        <v>171</v>
      </c>
      <c r="AD144" s="87" t="s">
        <v>171</v>
      </c>
      <c r="AE144" s="87">
        <f t="shared" si="64"/>
        <v>0</v>
      </c>
      <c r="AF144" s="87">
        <v>1346642.82</v>
      </c>
      <c r="AG144" s="87" t="s">
        <v>171</v>
      </c>
      <c r="AH144" s="87">
        <f t="shared" si="65"/>
        <v>1346642.82</v>
      </c>
      <c r="AI144" s="87">
        <v>188957</v>
      </c>
      <c r="AJ144" s="87" t="s">
        <v>171</v>
      </c>
      <c r="AK144" s="87">
        <f t="shared" si="66"/>
        <v>188957</v>
      </c>
      <c r="AL144" s="41">
        <f t="shared" si="55"/>
        <v>18434697.850000001</v>
      </c>
      <c r="AM144" s="132" t="s">
        <v>1</v>
      </c>
    </row>
    <row r="145" spans="1:40" x14ac:dyDescent="0.4">
      <c r="A145" s="132" t="str">
        <f t="shared" si="67"/>
        <v>FebreroConfederación del Canadá Dominicana, S. A.</v>
      </c>
      <c r="B145" s="51" t="s">
        <v>127</v>
      </c>
      <c r="C145" s="88">
        <f t="shared" si="53"/>
        <v>7547020.4199999999</v>
      </c>
      <c r="D145" s="88">
        <f t="shared" si="54"/>
        <v>0</v>
      </c>
      <c r="E145" s="87">
        <v>54227.11</v>
      </c>
      <c r="F145" s="87" t="s">
        <v>171</v>
      </c>
      <c r="G145" s="87">
        <f t="shared" si="56"/>
        <v>54227.11</v>
      </c>
      <c r="H145" s="87">
        <v>7274.8</v>
      </c>
      <c r="I145" s="87" t="s">
        <v>171</v>
      </c>
      <c r="J145" s="87">
        <f t="shared" si="57"/>
        <v>7274.8</v>
      </c>
      <c r="K145" s="87" t="s">
        <v>171</v>
      </c>
      <c r="L145" s="87" t="s">
        <v>171</v>
      </c>
      <c r="M145" s="87">
        <f t="shared" si="58"/>
        <v>0</v>
      </c>
      <c r="N145" s="87">
        <v>24137.94</v>
      </c>
      <c r="O145" s="87" t="s">
        <v>171</v>
      </c>
      <c r="P145" s="87">
        <f t="shared" si="59"/>
        <v>24137.94</v>
      </c>
      <c r="Q145" s="87">
        <v>2698488.15</v>
      </c>
      <c r="R145" s="87" t="s">
        <v>171</v>
      </c>
      <c r="S145" s="87">
        <f t="shared" si="60"/>
        <v>2698488.15</v>
      </c>
      <c r="T145" s="87">
        <v>378232.76</v>
      </c>
      <c r="U145" s="87" t="s">
        <v>171</v>
      </c>
      <c r="V145" s="87">
        <f t="shared" si="61"/>
        <v>378232.76</v>
      </c>
      <c r="W145" s="87">
        <v>312027.40999999997</v>
      </c>
      <c r="X145" s="87" t="s">
        <v>171</v>
      </c>
      <c r="Y145" s="87">
        <f t="shared" si="62"/>
        <v>312027.40999999997</v>
      </c>
      <c r="Z145" s="87">
        <v>3324346.91</v>
      </c>
      <c r="AA145" s="87" t="s">
        <v>171</v>
      </c>
      <c r="AB145" s="87">
        <f t="shared" si="63"/>
        <v>3324346.91</v>
      </c>
      <c r="AC145" s="87" t="s">
        <v>171</v>
      </c>
      <c r="AD145" s="87" t="s">
        <v>171</v>
      </c>
      <c r="AE145" s="87">
        <f t="shared" si="64"/>
        <v>0</v>
      </c>
      <c r="AF145" s="87">
        <v>174126.15</v>
      </c>
      <c r="AG145" s="87" t="s">
        <v>171</v>
      </c>
      <c r="AH145" s="87">
        <f t="shared" si="65"/>
        <v>174126.15</v>
      </c>
      <c r="AI145" s="87">
        <v>574159.18999999994</v>
      </c>
      <c r="AJ145" s="87" t="s">
        <v>171</v>
      </c>
      <c r="AK145" s="87">
        <f t="shared" si="66"/>
        <v>574159.18999999994</v>
      </c>
      <c r="AL145" s="41">
        <f t="shared" si="55"/>
        <v>7547020.4199999999</v>
      </c>
      <c r="AM145" s="132" t="s">
        <v>1</v>
      </c>
    </row>
    <row r="146" spans="1:40" x14ac:dyDescent="0.4">
      <c r="A146" s="132" t="str">
        <f t="shared" si="67"/>
        <v>FebreroAutoseguro, S. A.</v>
      </c>
      <c r="B146" s="51" t="s">
        <v>79</v>
      </c>
      <c r="C146" s="88">
        <f t="shared" si="53"/>
        <v>5770543.1699999999</v>
      </c>
      <c r="D146" s="88">
        <f t="shared" si="54"/>
        <v>0</v>
      </c>
      <c r="E146" s="87" t="s">
        <v>171</v>
      </c>
      <c r="F146" s="87" t="s">
        <v>171</v>
      </c>
      <c r="G146" s="87">
        <f t="shared" si="56"/>
        <v>0</v>
      </c>
      <c r="H146" s="87" t="s">
        <v>171</v>
      </c>
      <c r="I146" s="87" t="s">
        <v>171</v>
      </c>
      <c r="J146" s="87">
        <f t="shared" si="57"/>
        <v>0</v>
      </c>
      <c r="K146" s="87" t="s">
        <v>171</v>
      </c>
      <c r="L146" s="87" t="s">
        <v>171</v>
      </c>
      <c r="M146" s="87">
        <f t="shared" si="58"/>
        <v>0</v>
      </c>
      <c r="N146" s="87" t="s">
        <v>171</v>
      </c>
      <c r="O146" s="87" t="s">
        <v>171</v>
      </c>
      <c r="P146" s="87">
        <f t="shared" si="59"/>
        <v>0</v>
      </c>
      <c r="Q146" s="87" t="s">
        <v>171</v>
      </c>
      <c r="R146" s="87" t="s">
        <v>171</v>
      </c>
      <c r="S146" s="87">
        <f t="shared" si="60"/>
        <v>0</v>
      </c>
      <c r="T146" s="87" t="s">
        <v>171</v>
      </c>
      <c r="U146" s="87" t="s">
        <v>171</v>
      </c>
      <c r="V146" s="87">
        <f t="shared" si="61"/>
        <v>0</v>
      </c>
      <c r="W146" s="87" t="s">
        <v>171</v>
      </c>
      <c r="X146" s="87" t="s">
        <v>171</v>
      </c>
      <c r="Y146" s="87">
        <f t="shared" si="62"/>
        <v>0</v>
      </c>
      <c r="Z146" s="87">
        <v>5770543.1699999999</v>
      </c>
      <c r="AA146" s="87" t="s">
        <v>171</v>
      </c>
      <c r="AB146" s="87">
        <f t="shared" si="63"/>
        <v>5770543.1699999999</v>
      </c>
      <c r="AC146" s="87" t="s">
        <v>171</v>
      </c>
      <c r="AD146" s="87" t="s">
        <v>171</v>
      </c>
      <c r="AE146" s="87">
        <f t="shared" si="64"/>
        <v>0</v>
      </c>
      <c r="AF146" s="87" t="s">
        <v>171</v>
      </c>
      <c r="AG146" s="87" t="s">
        <v>171</v>
      </c>
      <c r="AH146" s="87">
        <f t="shared" si="65"/>
        <v>0</v>
      </c>
      <c r="AI146" s="87" t="s">
        <v>171</v>
      </c>
      <c r="AJ146" s="87" t="s">
        <v>171</v>
      </c>
      <c r="AK146" s="87">
        <f t="shared" si="66"/>
        <v>0</v>
      </c>
      <c r="AL146" s="41">
        <f t="shared" si="55"/>
        <v>5770543.1699999999</v>
      </c>
      <c r="AM146" s="132" t="s">
        <v>1</v>
      </c>
    </row>
    <row r="147" spans="1:40" x14ac:dyDescent="0.4">
      <c r="A147" s="132" t="str">
        <f t="shared" si="67"/>
        <v>FebreroSeguros Yunen, S.A.</v>
      </c>
      <c r="B147" s="51" t="s">
        <v>128</v>
      </c>
      <c r="C147" s="88">
        <f t="shared" si="53"/>
        <v>33356.639999999999</v>
      </c>
      <c r="D147" s="88">
        <f t="shared" si="54"/>
        <v>1624933.02</v>
      </c>
      <c r="E147" s="87" t="s">
        <v>171</v>
      </c>
      <c r="F147" s="87" t="s">
        <v>171</v>
      </c>
      <c r="G147" s="87">
        <f t="shared" si="56"/>
        <v>0</v>
      </c>
      <c r="H147" s="87">
        <v>10898.58</v>
      </c>
      <c r="I147" s="87">
        <v>-140.02000000000001</v>
      </c>
      <c r="J147" s="87">
        <f t="shared" si="57"/>
        <v>10758.56</v>
      </c>
      <c r="K147" s="87" t="s">
        <v>171</v>
      </c>
      <c r="L147" s="87">
        <v>1625073.04</v>
      </c>
      <c r="M147" s="87">
        <f t="shared" si="58"/>
        <v>1625073.04</v>
      </c>
      <c r="N147" s="87">
        <v>9441.67</v>
      </c>
      <c r="O147" s="87" t="s">
        <v>171</v>
      </c>
      <c r="P147" s="87">
        <f t="shared" si="59"/>
        <v>9441.67</v>
      </c>
      <c r="Q147" s="87" t="s">
        <v>171</v>
      </c>
      <c r="R147" s="87" t="s">
        <v>171</v>
      </c>
      <c r="S147" s="87">
        <f t="shared" si="60"/>
        <v>0</v>
      </c>
      <c r="T147" s="87" t="s">
        <v>171</v>
      </c>
      <c r="U147" s="87" t="s">
        <v>171</v>
      </c>
      <c r="V147" s="87">
        <f t="shared" si="61"/>
        <v>0</v>
      </c>
      <c r="W147" s="87" t="s">
        <v>171</v>
      </c>
      <c r="X147" s="87" t="s">
        <v>171</v>
      </c>
      <c r="Y147" s="87">
        <f t="shared" si="62"/>
        <v>0</v>
      </c>
      <c r="Z147" s="87" t="s">
        <v>171</v>
      </c>
      <c r="AA147" s="87" t="s">
        <v>171</v>
      </c>
      <c r="AB147" s="87">
        <f t="shared" si="63"/>
        <v>0</v>
      </c>
      <c r="AC147" s="87" t="s">
        <v>171</v>
      </c>
      <c r="AD147" s="87" t="s">
        <v>171</v>
      </c>
      <c r="AE147" s="87">
        <f t="shared" si="64"/>
        <v>0</v>
      </c>
      <c r="AF147" s="87" t="s">
        <v>171</v>
      </c>
      <c r="AG147" s="87" t="s">
        <v>171</v>
      </c>
      <c r="AH147" s="87">
        <f t="shared" si="65"/>
        <v>0</v>
      </c>
      <c r="AI147" s="87">
        <v>13016.39</v>
      </c>
      <c r="AJ147" s="87" t="s">
        <v>171</v>
      </c>
      <c r="AK147" s="87">
        <f t="shared" si="66"/>
        <v>13016.39</v>
      </c>
      <c r="AL147" s="41">
        <f t="shared" si="55"/>
        <v>1658289.66</v>
      </c>
      <c r="AM147" s="132" t="s">
        <v>1</v>
      </c>
    </row>
    <row r="148" spans="1:40" x14ac:dyDescent="0.4">
      <c r="A148" s="132" t="str">
        <f t="shared" si="67"/>
        <v>FebreroHylseg Seguros S.A</v>
      </c>
      <c r="B148" s="51" t="s">
        <v>129</v>
      </c>
      <c r="C148" s="88">
        <f t="shared" si="53"/>
        <v>9572669.8300000001</v>
      </c>
      <c r="D148" s="88">
        <f t="shared" si="54"/>
        <v>0</v>
      </c>
      <c r="E148" s="87" t="s">
        <v>171</v>
      </c>
      <c r="F148" s="87" t="s">
        <v>171</v>
      </c>
      <c r="G148" s="87">
        <f t="shared" si="56"/>
        <v>0</v>
      </c>
      <c r="H148" s="87" t="s">
        <v>171</v>
      </c>
      <c r="I148" s="87" t="s">
        <v>171</v>
      </c>
      <c r="J148" s="87">
        <f t="shared" si="57"/>
        <v>0</v>
      </c>
      <c r="K148" s="87" t="s">
        <v>171</v>
      </c>
      <c r="L148" s="87" t="s">
        <v>171</v>
      </c>
      <c r="M148" s="87">
        <f t="shared" si="58"/>
        <v>0</v>
      </c>
      <c r="N148" s="87" t="s">
        <v>171</v>
      </c>
      <c r="O148" s="87" t="s">
        <v>171</v>
      </c>
      <c r="P148" s="87">
        <f t="shared" si="59"/>
        <v>0</v>
      </c>
      <c r="Q148" s="87" t="s">
        <v>171</v>
      </c>
      <c r="R148" s="87" t="s">
        <v>171</v>
      </c>
      <c r="S148" s="87">
        <f t="shared" si="60"/>
        <v>0</v>
      </c>
      <c r="T148" s="87" t="s">
        <v>171</v>
      </c>
      <c r="U148" s="87" t="s">
        <v>171</v>
      </c>
      <c r="V148" s="87">
        <f t="shared" si="61"/>
        <v>0</v>
      </c>
      <c r="W148" s="87" t="s">
        <v>171</v>
      </c>
      <c r="X148" s="87" t="s">
        <v>171</v>
      </c>
      <c r="Y148" s="87">
        <f t="shared" si="62"/>
        <v>0</v>
      </c>
      <c r="Z148" s="87">
        <v>288877.59000000003</v>
      </c>
      <c r="AA148" s="87" t="s">
        <v>171</v>
      </c>
      <c r="AB148" s="87">
        <f t="shared" si="63"/>
        <v>288877.59000000003</v>
      </c>
      <c r="AC148" s="87" t="s">
        <v>171</v>
      </c>
      <c r="AD148" s="87" t="s">
        <v>171</v>
      </c>
      <c r="AE148" s="87">
        <f t="shared" si="64"/>
        <v>0</v>
      </c>
      <c r="AF148" s="87">
        <v>9283792.2400000002</v>
      </c>
      <c r="AG148" s="87" t="s">
        <v>171</v>
      </c>
      <c r="AH148" s="87">
        <f t="shared" si="65"/>
        <v>9283792.2400000002</v>
      </c>
      <c r="AI148" s="87" t="s">
        <v>171</v>
      </c>
      <c r="AJ148" s="87" t="s">
        <v>171</v>
      </c>
      <c r="AK148" s="87">
        <f t="shared" si="66"/>
        <v>0</v>
      </c>
      <c r="AL148" s="41">
        <f t="shared" si="55"/>
        <v>9572669.8300000001</v>
      </c>
      <c r="AM148" s="132" t="s">
        <v>1</v>
      </c>
    </row>
    <row r="149" spans="1:40" x14ac:dyDescent="0.4">
      <c r="A149" s="132" t="str">
        <f t="shared" si="67"/>
        <v>FebreroMidas Seguros, S.A.</v>
      </c>
      <c r="B149" s="51" t="s">
        <v>130</v>
      </c>
      <c r="C149" s="88">
        <f t="shared" si="53"/>
        <v>2392598.4500000002</v>
      </c>
      <c r="D149" s="88">
        <f t="shared" si="54"/>
        <v>0</v>
      </c>
      <c r="E149" s="87" t="s">
        <v>171</v>
      </c>
      <c r="F149" s="87" t="s">
        <v>171</v>
      </c>
      <c r="G149" s="87">
        <f t="shared" si="56"/>
        <v>0</v>
      </c>
      <c r="H149" s="87">
        <v>1518750</v>
      </c>
      <c r="I149" s="87" t="s">
        <v>171</v>
      </c>
      <c r="J149" s="87">
        <f t="shared" si="57"/>
        <v>1518750</v>
      </c>
      <c r="K149" s="87" t="s">
        <v>171</v>
      </c>
      <c r="L149" s="87" t="s">
        <v>171</v>
      </c>
      <c r="M149" s="87">
        <f t="shared" si="58"/>
        <v>0</v>
      </c>
      <c r="N149" s="87" t="s">
        <v>171</v>
      </c>
      <c r="O149" s="87" t="s">
        <v>171</v>
      </c>
      <c r="P149" s="87">
        <f t="shared" si="59"/>
        <v>0</v>
      </c>
      <c r="Q149" s="87" t="s">
        <v>171</v>
      </c>
      <c r="R149" s="87" t="s">
        <v>171</v>
      </c>
      <c r="S149" s="87">
        <f t="shared" si="60"/>
        <v>0</v>
      </c>
      <c r="T149" s="87" t="s">
        <v>171</v>
      </c>
      <c r="U149" s="87" t="s">
        <v>171</v>
      </c>
      <c r="V149" s="87">
        <f t="shared" si="61"/>
        <v>0</v>
      </c>
      <c r="W149" s="87" t="s">
        <v>171</v>
      </c>
      <c r="X149" s="87" t="s">
        <v>171</v>
      </c>
      <c r="Y149" s="87">
        <f t="shared" si="62"/>
        <v>0</v>
      </c>
      <c r="Z149" s="87">
        <v>75982.37</v>
      </c>
      <c r="AA149" s="87" t="s">
        <v>171</v>
      </c>
      <c r="AB149" s="87">
        <f t="shared" si="63"/>
        <v>75982.37</v>
      </c>
      <c r="AC149" s="87" t="s">
        <v>171</v>
      </c>
      <c r="AD149" s="87" t="s">
        <v>171</v>
      </c>
      <c r="AE149" s="87">
        <f t="shared" si="64"/>
        <v>0</v>
      </c>
      <c r="AF149" s="87">
        <v>797866.08</v>
      </c>
      <c r="AG149" s="87" t="s">
        <v>171</v>
      </c>
      <c r="AH149" s="87">
        <f t="shared" si="65"/>
        <v>797866.08</v>
      </c>
      <c r="AI149" s="87" t="s">
        <v>171</v>
      </c>
      <c r="AJ149" s="87" t="s">
        <v>171</v>
      </c>
      <c r="AK149" s="87">
        <f t="shared" si="66"/>
        <v>0</v>
      </c>
      <c r="AL149" s="41">
        <f t="shared" si="55"/>
        <v>2392598.4500000002</v>
      </c>
      <c r="AM149" s="132" t="s">
        <v>1</v>
      </c>
    </row>
    <row r="150" spans="1:40" s="45" customFormat="1" ht="13" thickBot="1" x14ac:dyDescent="0.45">
      <c r="A150" s="132" t="str">
        <f t="shared" si="67"/>
        <v>FebreroUnit, S.A.</v>
      </c>
      <c r="B150" s="51" t="s">
        <v>131</v>
      </c>
      <c r="C150" s="88">
        <f t="shared" si="53"/>
        <v>1199973.18</v>
      </c>
      <c r="D150" s="88">
        <f t="shared" si="54"/>
        <v>20715</v>
      </c>
      <c r="E150" s="87">
        <v>44693.97</v>
      </c>
      <c r="F150" s="87" t="s">
        <v>171</v>
      </c>
      <c r="G150" s="87">
        <f t="shared" si="56"/>
        <v>44693.97</v>
      </c>
      <c r="H150" s="87" t="s">
        <v>171</v>
      </c>
      <c r="I150" s="87" t="s">
        <v>171</v>
      </c>
      <c r="J150" s="87">
        <f t="shared" si="57"/>
        <v>0</v>
      </c>
      <c r="K150" s="87" t="s">
        <v>171</v>
      </c>
      <c r="L150" s="87">
        <v>20715</v>
      </c>
      <c r="M150" s="87">
        <f t="shared" si="58"/>
        <v>20715</v>
      </c>
      <c r="N150" s="87">
        <v>799.13</v>
      </c>
      <c r="O150" s="87" t="s">
        <v>171</v>
      </c>
      <c r="P150" s="87">
        <f t="shared" si="59"/>
        <v>799.13</v>
      </c>
      <c r="Q150" s="87" t="s">
        <v>171</v>
      </c>
      <c r="R150" s="87" t="s">
        <v>171</v>
      </c>
      <c r="S150" s="87">
        <f t="shared" si="60"/>
        <v>0</v>
      </c>
      <c r="T150" s="87" t="s">
        <v>171</v>
      </c>
      <c r="U150" s="87" t="s">
        <v>171</v>
      </c>
      <c r="V150" s="87">
        <f t="shared" si="61"/>
        <v>0</v>
      </c>
      <c r="W150" s="87" t="s">
        <v>171</v>
      </c>
      <c r="X150" s="87" t="s">
        <v>171</v>
      </c>
      <c r="Y150" s="87">
        <f t="shared" si="62"/>
        <v>0</v>
      </c>
      <c r="Z150" s="87">
        <v>736775.01</v>
      </c>
      <c r="AA150" s="87" t="s">
        <v>171</v>
      </c>
      <c r="AB150" s="87">
        <f t="shared" si="63"/>
        <v>736775.01</v>
      </c>
      <c r="AC150" s="87" t="s">
        <v>171</v>
      </c>
      <c r="AD150" s="87" t="s">
        <v>171</v>
      </c>
      <c r="AE150" s="87">
        <f t="shared" si="64"/>
        <v>0</v>
      </c>
      <c r="AF150" s="87" t="s">
        <v>171</v>
      </c>
      <c r="AG150" s="87" t="s">
        <v>171</v>
      </c>
      <c r="AH150" s="87">
        <f t="shared" si="65"/>
        <v>0</v>
      </c>
      <c r="AI150" s="87">
        <v>417705.07</v>
      </c>
      <c r="AJ150" s="87" t="s">
        <v>171</v>
      </c>
      <c r="AK150" s="87">
        <f t="shared" si="66"/>
        <v>417705.07</v>
      </c>
      <c r="AL150" s="41">
        <f t="shared" si="55"/>
        <v>1220688.18</v>
      </c>
      <c r="AM150" s="132" t="s">
        <v>1</v>
      </c>
      <c r="AN150" s="30"/>
    </row>
    <row r="151" spans="1:40" ht="13.35" thickTop="1" thickBot="1" x14ac:dyDescent="0.45">
      <c r="A151" s="132" t="str">
        <f t="shared" si="67"/>
        <v>Total General</v>
      </c>
      <c r="B151" s="53" t="s">
        <v>19</v>
      </c>
      <c r="C151" s="61">
        <f t="shared" ref="C151:AK151" si="68">SUM(C118:C150)</f>
        <v>4652836777.4200001</v>
      </c>
      <c r="D151" s="61">
        <f t="shared" si="68"/>
        <v>2802941803.4599991</v>
      </c>
      <c r="E151" s="61">
        <f t="shared" si="68"/>
        <v>32001796.16</v>
      </c>
      <c r="F151" s="61">
        <f t="shared" si="68"/>
        <v>10944.880000000001</v>
      </c>
      <c r="G151" s="61">
        <f t="shared" si="68"/>
        <v>32012741.039999999</v>
      </c>
      <c r="H151" s="61">
        <f t="shared" si="68"/>
        <v>503387022.03000003</v>
      </c>
      <c r="I151" s="61">
        <f t="shared" si="68"/>
        <v>663331840.12</v>
      </c>
      <c r="J151" s="61">
        <f t="shared" si="68"/>
        <v>1166718862.1499999</v>
      </c>
      <c r="K151" s="61">
        <f t="shared" si="68"/>
        <v>1366960.6</v>
      </c>
      <c r="L151" s="61">
        <f t="shared" si="68"/>
        <v>1960211475.1799996</v>
      </c>
      <c r="M151" s="61">
        <f t="shared" si="68"/>
        <v>1961578435.7799995</v>
      </c>
      <c r="N151" s="61">
        <f t="shared" si="68"/>
        <v>55063165.410000011</v>
      </c>
      <c r="O151" s="61">
        <f t="shared" si="68"/>
        <v>761323.05999999994</v>
      </c>
      <c r="P151" s="61">
        <f t="shared" si="68"/>
        <v>55824488.470000006</v>
      </c>
      <c r="Q151" s="61">
        <f t="shared" si="68"/>
        <v>1421910618.1700006</v>
      </c>
      <c r="R151" s="61">
        <f t="shared" si="68"/>
        <v>72289255.890000001</v>
      </c>
      <c r="S151" s="61">
        <f t="shared" si="68"/>
        <v>1494199874.0600002</v>
      </c>
      <c r="T151" s="61">
        <f t="shared" si="68"/>
        <v>273608839.41000003</v>
      </c>
      <c r="U151" s="61">
        <f t="shared" si="68"/>
        <v>0</v>
      </c>
      <c r="V151" s="61">
        <f t="shared" si="68"/>
        <v>273608839.41000003</v>
      </c>
      <c r="W151" s="61">
        <f t="shared" si="68"/>
        <v>103537456.48</v>
      </c>
      <c r="X151" s="61">
        <f t="shared" si="68"/>
        <v>1352691.11</v>
      </c>
      <c r="Y151" s="61">
        <f t="shared" si="68"/>
        <v>104890147.59</v>
      </c>
      <c r="Z151" s="61">
        <f t="shared" si="68"/>
        <v>1650319236.5900002</v>
      </c>
      <c r="AA151" s="61">
        <f t="shared" si="68"/>
        <v>4364122.2799999984</v>
      </c>
      <c r="AB151" s="61">
        <f t="shared" si="68"/>
        <v>1654683358.8699999</v>
      </c>
      <c r="AC151" s="61">
        <f t="shared" si="68"/>
        <v>0</v>
      </c>
      <c r="AD151" s="61">
        <f t="shared" si="68"/>
        <v>72522520.379999995</v>
      </c>
      <c r="AE151" s="61">
        <f t="shared" si="68"/>
        <v>72522520.379999995</v>
      </c>
      <c r="AF151" s="61">
        <f t="shared" si="68"/>
        <v>167764953.00999996</v>
      </c>
      <c r="AG151" s="61">
        <f t="shared" si="68"/>
        <v>1243034.81</v>
      </c>
      <c r="AH151" s="61">
        <f t="shared" si="68"/>
        <v>169007987.81999996</v>
      </c>
      <c r="AI151" s="61">
        <f t="shared" si="68"/>
        <v>443876729.55999988</v>
      </c>
      <c r="AJ151" s="61">
        <f t="shared" si="68"/>
        <v>26854595.749999996</v>
      </c>
      <c r="AK151" s="86">
        <f t="shared" si="68"/>
        <v>470731325.30999994</v>
      </c>
    </row>
    <row r="152" spans="1:40" ht="13" thickTop="1" x14ac:dyDescent="0.4">
      <c r="A152" s="132" t="str">
        <f t="shared" si="67"/>
        <v/>
      </c>
      <c r="B152" s="104"/>
      <c r="C152" s="35"/>
      <c r="D152" s="34"/>
      <c r="E152" s="35"/>
      <c r="F152" s="34"/>
      <c r="G152" s="34"/>
      <c r="H152" s="35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</row>
    <row r="153" spans="1:40" x14ac:dyDescent="0.4">
      <c r="A153" s="132" t="str">
        <f>AM153&amp;B153</f>
        <v>% de Primas Exoneradas de Impuestos</v>
      </c>
      <c r="B153" s="5" t="s">
        <v>38</v>
      </c>
      <c r="C153" s="178">
        <f>IFERROR(D151/C154*100,0)</f>
        <v>37.594220014097715</v>
      </c>
      <c r="D153" s="178"/>
      <c r="E153" s="178">
        <f>IFERROR(F151/E154*100,0)</f>
        <v>3.4189137338550134E-2</v>
      </c>
      <c r="F153" s="178"/>
      <c r="G153" s="36"/>
      <c r="H153" s="178">
        <f>IFERROR(I151/H154*100,0)</f>
        <v>56.854471256051255</v>
      </c>
      <c r="I153" s="178"/>
      <c r="J153" s="36"/>
      <c r="K153" s="178">
        <f>IFERROR(L151/K154*100,0)</f>
        <v>99.930313232697415</v>
      </c>
      <c r="L153" s="178"/>
      <c r="M153" s="36"/>
      <c r="N153" s="178">
        <f>IFERROR(O151/N154*100,0)</f>
        <v>1.3637797333496995</v>
      </c>
      <c r="O153" s="178"/>
      <c r="P153" s="36"/>
      <c r="Q153" s="178">
        <f>IFERROR(R151/Q154*100,0)</f>
        <v>4.837991030850346</v>
      </c>
      <c r="R153" s="178"/>
      <c r="S153" s="36"/>
      <c r="T153" s="178">
        <f>IFERROR(U151/T154*100,0)</f>
        <v>0</v>
      </c>
      <c r="U153" s="178"/>
      <c r="V153" s="36"/>
      <c r="W153" s="178">
        <f>IFERROR(X151/W154*100,0)</f>
        <v>1.2896264721520545</v>
      </c>
      <c r="X153" s="178"/>
      <c r="Y153" s="36"/>
      <c r="Z153" s="178">
        <f>IFERROR(AA151/Z154*100,0)</f>
        <v>0.26374364959954039</v>
      </c>
      <c r="AA153" s="178"/>
      <c r="AB153" s="36"/>
      <c r="AC153" s="178">
        <f>IFERROR(AD151/AC154*100,0)</f>
        <v>100</v>
      </c>
      <c r="AD153" s="178"/>
      <c r="AE153" s="36"/>
      <c r="AF153" s="178">
        <f>IFERROR(AG151/AF154*100,0)</f>
        <v>0.73548879318288796</v>
      </c>
      <c r="AG153" s="178"/>
      <c r="AH153" s="36"/>
      <c r="AI153" s="178">
        <f>IFERROR(AJ151/AI154*100,0)</f>
        <v>5.7048669391855142</v>
      </c>
      <c r="AJ153" s="178"/>
      <c r="AK153" s="36"/>
    </row>
    <row r="154" spans="1:40" x14ac:dyDescent="0.4">
      <c r="A154" s="132" t="s">
        <v>104</v>
      </c>
      <c r="B154" s="5" t="s">
        <v>39</v>
      </c>
      <c r="C154" s="180">
        <f>IFERROR(C151+D151,0)</f>
        <v>7455778580.8799992</v>
      </c>
      <c r="D154" s="181"/>
      <c r="E154" s="180">
        <f>IFERROR(E151+F151,0)</f>
        <v>32012741.039999999</v>
      </c>
      <c r="F154" s="181"/>
      <c r="G154" s="37"/>
      <c r="H154" s="180">
        <f>IFERROR(H151+I151,0)</f>
        <v>1166718862.1500001</v>
      </c>
      <c r="I154" s="181"/>
      <c r="J154" s="37"/>
      <c r="K154" s="180">
        <f>IFERROR(K151+L151,0)</f>
        <v>1961578435.7799995</v>
      </c>
      <c r="L154" s="181"/>
      <c r="M154" s="37"/>
      <c r="N154" s="180">
        <f>IFERROR(N151+O151,0)</f>
        <v>55824488.470000014</v>
      </c>
      <c r="O154" s="181"/>
      <c r="P154" s="37"/>
      <c r="Q154" s="180">
        <f>IFERROR(Q151+R151,0)</f>
        <v>1494199874.0600007</v>
      </c>
      <c r="R154" s="181"/>
      <c r="S154" s="37"/>
      <c r="T154" s="180">
        <f>IFERROR(T151+U151,0)</f>
        <v>273608839.41000003</v>
      </c>
      <c r="U154" s="181"/>
      <c r="V154" s="37"/>
      <c r="W154" s="180">
        <f>IFERROR(W151+X151,0)</f>
        <v>104890147.59</v>
      </c>
      <c r="X154" s="181"/>
      <c r="Y154" s="37"/>
      <c r="Z154" s="180">
        <f>IFERROR(Z151+AA151,0)</f>
        <v>1654683358.8700001</v>
      </c>
      <c r="AA154" s="181"/>
      <c r="AB154" s="37"/>
      <c r="AC154" s="180">
        <f>IFERROR(AC151+AD151,0)</f>
        <v>72522520.379999995</v>
      </c>
      <c r="AD154" s="181"/>
      <c r="AE154" s="37"/>
      <c r="AF154" s="180">
        <f>IFERROR(AF151+AG151,0)</f>
        <v>169007987.81999996</v>
      </c>
      <c r="AG154" s="181"/>
      <c r="AH154" s="37"/>
      <c r="AI154" s="180">
        <f>IFERROR(AI151+AJ151,0)</f>
        <v>470731325.30999988</v>
      </c>
      <c r="AJ154" s="181"/>
      <c r="AK154" s="37"/>
    </row>
    <row r="155" spans="1:40" x14ac:dyDescent="0.4">
      <c r="A155" s="132" t="s">
        <v>105</v>
      </c>
      <c r="B155" s="5" t="s">
        <v>40</v>
      </c>
      <c r="C155" s="178">
        <f>SUM(E155:AJ155,0)</f>
        <v>100.00000000000001</v>
      </c>
      <c r="D155" s="181"/>
      <c r="E155" s="178">
        <f>IFERROR(E154/C154*100,0)</f>
        <v>0.42936818325178272</v>
      </c>
      <c r="F155" s="178"/>
      <c r="G155" s="36"/>
      <c r="H155" s="178">
        <f>IFERROR(H154/C154*100,0)</f>
        <v>15.648518119113636</v>
      </c>
      <c r="I155" s="178"/>
      <c r="J155" s="36"/>
      <c r="K155" s="178">
        <f>IFERROR(K154/C154*100,0)</f>
        <v>26.309504963175499</v>
      </c>
      <c r="L155" s="178"/>
      <c r="M155" s="36"/>
      <c r="N155" s="178">
        <f>IFERROR(N154/C154*100,0)</f>
        <v>0.74874123291643002</v>
      </c>
      <c r="O155" s="178"/>
      <c r="P155" s="36"/>
      <c r="Q155" s="178">
        <f>IFERROR(Q154/C154*100,0)</f>
        <v>20.040829510305034</v>
      </c>
      <c r="R155" s="178"/>
      <c r="S155" s="36"/>
      <c r="T155" s="178">
        <f>IFERROR(T154/C154*100,0)</f>
        <v>3.6697554311987921</v>
      </c>
      <c r="U155" s="178"/>
      <c r="V155" s="36"/>
      <c r="W155" s="178">
        <f>IFERROR(W154/C154*100,0)</f>
        <v>1.4068302384808737</v>
      </c>
      <c r="X155" s="178"/>
      <c r="Y155" s="36"/>
      <c r="Z155" s="178">
        <f>IFERROR(Z154/C154*100,0)</f>
        <v>22.193300685100269</v>
      </c>
      <c r="AA155" s="178"/>
      <c r="AB155" s="36"/>
      <c r="AC155" s="178">
        <f>IFERROR(AC154/C154*100,0)</f>
        <v>0.97270217447149865</v>
      </c>
      <c r="AD155" s="178"/>
      <c r="AE155" s="36"/>
      <c r="AF155" s="178">
        <f>IFERROR(AF154/C154*100,0)</f>
        <v>2.2668053508645385</v>
      </c>
      <c r="AG155" s="178"/>
      <c r="AH155" s="36"/>
      <c r="AI155" s="178">
        <f>IFERROR(AI154/C154*100,0)</f>
        <v>6.3136441111216568</v>
      </c>
      <c r="AJ155" s="178"/>
      <c r="AK155" s="36"/>
    </row>
    <row r="156" spans="1:40" x14ac:dyDescent="0.4">
      <c r="A156" s="132" t="str">
        <f t="shared" si="67"/>
        <v>Fuente: Superintendencia de Seguros, Dirección de Estudios del Sector Seguros</v>
      </c>
      <c r="B156" s="93" t="s">
        <v>172</v>
      </c>
      <c r="E156" s="41"/>
    </row>
    <row r="157" spans="1:40" x14ac:dyDescent="0.4">
      <c r="A157" s="132" t="str">
        <f t="shared" si="67"/>
        <v/>
      </c>
      <c r="B157" s="117"/>
      <c r="C157" s="34"/>
      <c r="D157" s="34"/>
      <c r="E157" s="41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</row>
    <row r="158" spans="1:40" x14ac:dyDescent="0.4">
      <c r="A158" s="132" t="str">
        <f t="shared" si="67"/>
        <v/>
      </c>
      <c r="B158" s="93"/>
      <c r="E158" s="41"/>
    </row>
    <row r="159" spans="1:40" x14ac:dyDescent="0.4">
      <c r="A159" s="132" t="str">
        <f t="shared" si="67"/>
        <v/>
      </c>
      <c r="B159" s="93"/>
      <c r="E159" s="41"/>
    </row>
    <row r="160" spans="1:40" x14ac:dyDescent="0.4">
      <c r="A160" s="132" t="str">
        <f t="shared" si="67"/>
        <v/>
      </c>
      <c r="B160" s="93"/>
      <c r="E160" s="41"/>
    </row>
    <row r="161" spans="1:39" x14ac:dyDescent="0.4">
      <c r="A161" s="132" t="str">
        <f t="shared" si="67"/>
        <v/>
      </c>
      <c r="B161" s="93"/>
      <c r="E161" s="41"/>
    </row>
    <row r="162" spans="1:39" x14ac:dyDescent="0.4">
      <c r="A162" s="132" t="str">
        <f t="shared" si="67"/>
        <v/>
      </c>
      <c r="C162" s="40"/>
    </row>
    <row r="163" spans="1:39" x14ac:dyDescent="0.4">
      <c r="A163" s="132" t="str">
        <f t="shared" si="67"/>
        <v/>
      </c>
      <c r="C163" s="40"/>
    </row>
    <row r="164" spans="1:39" ht="20.25" customHeight="1" x14ac:dyDescent="0.6">
      <c r="A164" s="132" t="str">
        <f t="shared" si="67"/>
        <v>Superintendencia de Seguros</v>
      </c>
      <c r="B164" s="182" t="s">
        <v>42</v>
      </c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</row>
    <row r="165" spans="1:39" ht="12.75" customHeight="1" x14ac:dyDescent="0.4">
      <c r="A165" s="132" t="str">
        <f t="shared" si="67"/>
        <v>Primas Netas Cobradas por Compañías, Según Ramos</v>
      </c>
      <c r="B165" s="183" t="s">
        <v>56</v>
      </c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</row>
    <row r="166" spans="1:39" ht="12.75" customHeight="1" x14ac:dyDescent="0.4">
      <c r="A166" s="132" t="str">
        <f t="shared" si="67"/>
        <v>Marzo, 2022</v>
      </c>
      <c r="B166" s="184" t="s">
        <v>159</v>
      </c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</row>
    <row r="167" spans="1:39" ht="12.75" customHeight="1" x14ac:dyDescent="0.4">
      <c r="A167" s="132" t="str">
        <f t="shared" si="67"/>
        <v>(Valores en RD$)</v>
      </c>
      <c r="B167" s="183" t="s">
        <v>91</v>
      </c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</row>
    <row r="168" spans="1:39" x14ac:dyDescent="0.4">
      <c r="A168" s="132" t="str">
        <f t="shared" si="67"/>
        <v/>
      </c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</row>
    <row r="169" spans="1:39" ht="13" thickBot="1" x14ac:dyDescent="0.45">
      <c r="A169" s="132" t="str">
        <f t="shared" si="67"/>
        <v/>
      </c>
    </row>
    <row r="170" spans="1:39" ht="13.35" thickTop="1" thickBot="1" x14ac:dyDescent="0.45">
      <c r="A170" s="132" t="str">
        <f t="shared" si="67"/>
        <v>Compañías</v>
      </c>
      <c r="B170" s="173" t="s">
        <v>33</v>
      </c>
      <c r="C170" s="179" t="s">
        <v>0</v>
      </c>
      <c r="D170" s="179"/>
      <c r="E170" s="179" t="s">
        <v>12</v>
      </c>
      <c r="F170" s="179"/>
      <c r="G170" s="110"/>
      <c r="H170" s="179" t="s">
        <v>13</v>
      </c>
      <c r="I170" s="179"/>
      <c r="J170" s="110"/>
      <c r="K170" s="179" t="s">
        <v>14</v>
      </c>
      <c r="L170" s="179"/>
      <c r="M170" s="110"/>
      <c r="N170" s="179" t="s">
        <v>15</v>
      </c>
      <c r="O170" s="179"/>
      <c r="P170" s="110"/>
      <c r="Q170" s="179" t="s">
        <v>27</v>
      </c>
      <c r="R170" s="179"/>
      <c r="S170" s="110"/>
      <c r="T170" s="179" t="s">
        <v>35</v>
      </c>
      <c r="U170" s="179"/>
      <c r="V170" s="110"/>
      <c r="W170" s="179" t="s">
        <v>16</v>
      </c>
      <c r="X170" s="179"/>
      <c r="Y170" s="110"/>
      <c r="Z170" s="179" t="s">
        <v>67</v>
      </c>
      <c r="AA170" s="179"/>
      <c r="AB170" s="110"/>
      <c r="AC170" s="179" t="s">
        <v>34</v>
      </c>
      <c r="AD170" s="179"/>
      <c r="AE170" s="110"/>
      <c r="AF170" s="179" t="s">
        <v>17</v>
      </c>
      <c r="AG170" s="179"/>
      <c r="AH170" s="110"/>
      <c r="AI170" s="179" t="s">
        <v>18</v>
      </c>
      <c r="AJ170" s="179"/>
      <c r="AK170" s="65"/>
    </row>
    <row r="171" spans="1:39" ht="13.35" thickTop="1" thickBot="1" x14ac:dyDescent="0.45">
      <c r="A171" s="132" t="str">
        <f t="shared" si="67"/>
        <v/>
      </c>
      <c r="B171" s="186"/>
      <c r="C171" s="110" t="s">
        <v>28</v>
      </c>
      <c r="D171" s="110" t="s">
        <v>25</v>
      </c>
      <c r="E171" s="110" t="s">
        <v>28</v>
      </c>
      <c r="F171" s="110" t="s">
        <v>25</v>
      </c>
      <c r="G171" s="110"/>
      <c r="H171" s="110" t="s">
        <v>28</v>
      </c>
      <c r="I171" s="110" t="s">
        <v>25</v>
      </c>
      <c r="J171" s="110"/>
      <c r="K171" s="110" t="s">
        <v>28</v>
      </c>
      <c r="L171" s="110" t="s">
        <v>25</v>
      </c>
      <c r="M171" s="110"/>
      <c r="N171" s="110" t="s">
        <v>28</v>
      </c>
      <c r="O171" s="110" t="s">
        <v>25</v>
      </c>
      <c r="P171" s="110"/>
      <c r="Q171" s="110" t="s">
        <v>28</v>
      </c>
      <c r="R171" s="110" t="s">
        <v>25</v>
      </c>
      <c r="S171" s="110"/>
      <c r="T171" s="110" t="s">
        <v>28</v>
      </c>
      <c r="U171" s="110" t="s">
        <v>25</v>
      </c>
      <c r="V171" s="110"/>
      <c r="W171" s="110" t="s">
        <v>28</v>
      </c>
      <c r="X171" s="110" t="s">
        <v>25</v>
      </c>
      <c r="Y171" s="110"/>
      <c r="Z171" s="110" t="s">
        <v>28</v>
      </c>
      <c r="AA171" s="110" t="s">
        <v>25</v>
      </c>
      <c r="AB171" s="110"/>
      <c r="AC171" s="110" t="s">
        <v>28</v>
      </c>
      <c r="AD171" s="110" t="s">
        <v>25</v>
      </c>
      <c r="AE171" s="110"/>
      <c r="AF171" s="110" t="s">
        <v>28</v>
      </c>
      <c r="AG171" s="110" t="s">
        <v>25</v>
      </c>
      <c r="AH171" s="110"/>
      <c r="AI171" s="110" t="s">
        <v>28</v>
      </c>
      <c r="AJ171" s="110" t="s">
        <v>25</v>
      </c>
      <c r="AK171" s="65"/>
    </row>
    <row r="172" spans="1:39" ht="13" thickTop="1" x14ac:dyDescent="0.4">
      <c r="A172" s="132" t="str">
        <f t="shared" si="67"/>
        <v>MarzoSeguros Universal, S. A.</v>
      </c>
      <c r="B172" s="87" t="s">
        <v>84</v>
      </c>
      <c r="C172" s="88">
        <f t="shared" ref="C172:C204" si="69">SUMIF($E$62:$AJ$62,$C$62,$E172:$AJ172)</f>
        <v>2614941888.5900006</v>
      </c>
      <c r="D172" s="88">
        <f t="shared" ref="D172:D204" si="70">SUMIF($E$62:$AJ$62,$D$62,$E172:$AJ172)</f>
        <v>637522591.47000003</v>
      </c>
      <c r="E172" s="87">
        <v>7348453.0499999998</v>
      </c>
      <c r="F172" s="87" t="s">
        <v>171</v>
      </c>
      <c r="G172" s="87">
        <f>SUBTOTAL(109,E172:F172)</f>
        <v>7348453.0499999998</v>
      </c>
      <c r="H172" s="87">
        <v>108245526.31</v>
      </c>
      <c r="I172" s="87">
        <v>174130439.47</v>
      </c>
      <c r="J172" s="87">
        <f>SUBTOTAL(109,H172:I172)</f>
        <v>282375965.77999997</v>
      </c>
      <c r="K172" s="87" t="s">
        <v>171</v>
      </c>
      <c r="L172" s="87">
        <v>397542617.05000001</v>
      </c>
      <c r="M172" s="87">
        <f>SUBTOTAL(109,K172:L172)</f>
        <v>397542617.05000001</v>
      </c>
      <c r="N172" s="87">
        <v>27106493.75</v>
      </c>
      <c r="O172" s="87" t="s">
        <v>171</v>
      </c>
      <c r="P172" s="87">
        <f>SUBTOTAL(109,N172:O172)</f>
        <v>27106493.75</v>
      </c>
      <c r="Q172" s="87">
        <v>2046631714.4200001</v>
      </c>
      <c r="R172" s="87">
        <v>59125639.159999996</v>
      </c>
      <c r="S172" s="87">
        <f>SUBTOTAL(109,Q172:R172)</f>
        <v>2105757353.5800002</v>
      </c>
      <c r="T172" s="87">
        <v>7801378.2800000003</v>
      </c>
      <c r="U172" s="87" t="s">
        <v>171</v>
      </c>
      <c r="V172" s="87">
        <f>SUBTOTAL(109,T172:U172)</f>
        <v>7801378.2800000003</v>
      </c>
      <c r="W172" s="87">
        <v>39502799.259999998</v>
      </c>
      <c r="X172" s="87">
        <v>294684.95</v>
      </c>
      <c r="Y172" s="87">
        <f>SUBTOTAL(109,W172:X172)</f>
        <v>39797484.210000001</v>
      </c>
      <c r="Z172" s="87">
        <v>265282743.38</v>
      </c>
      <c r="AA172" s="87">
        <v>720429.04</v>
      </c>
      <c r="AB172" s="87">
        <f>SUBTOTAL(109,Z172:AA172)</f>
        <v>266003172.41999999</v>
      </c>
      <c r="AC172" s="87" t="s">
        <v>171</v>
      </c>
      <c r="AD172" s="87" t="s">
        <v>171</v>
      </c>
      <c r="AE172" s="87">
        <f>SUBTOTAL(109,AC172:AD172)</f>
        <v>0</v>
      </c>
      <c r="AF172" s="87">
        <v>17883433.289999999</v>
      </c>
      <c r="AG172" s="87">
        <v>278001.82</v>
      </c>
      <c r="AH172" s="87">
        <f>SUBTOTAL(109,AF172:AG172)</f>
        <v>18161435.109999999</v>
      </c>
      <c r="AI172" s="87">
        <v>95139346.849999994</v>
      </c>
      <c r="AJ172" s="87">
        <v>5430779.9800000004</v>
      </c>
      <c r="AK172" s="87">
        <f>SUBTOTAL(109,AI172:AJ172)</f>
        <v>100570126.83</v>
      </c>
      <c r="AM172" s="132" t="s">
        <v>2</v>
      </c>
    </row>
    <row r="173" spans="1:39" x14ac:dyDescent="0.4">
      <c r="A173" s="132" t="str">
        <f t="shared" si="67"/>
        <v>MarzoHumano Seguros, S. A.</v>
      </c>
      <c r="B173" s="51" t="s">
        <v>92</v>
      </c>
      <c r="C173" s="88">
        <f t="shared" si="69"/>
        <v>164175633.86999997</v>
      </c>
      <c r="D173" s="88">
        <f t="shared" si="70"/>
        <v>1206095106.5899999</v>
      </c>
      <c r="E173" s="87">
        <v>4663519.57</v>
      </c>
      <c r="F173" s="87">
        <v>-0.01</v>
      </c>
      <c r="G173" s="87">
        <f t="shared" ref="G173:G204" si="71">SUBTOTAL(109,E173:F173)</f>
        <v>4663519.5600000005</v>
      </c>
      <c r="H173" s="87">
        <v>21513621.329999998</v>
      </c>
      <c r="I173" s="87">
        <v>1188094.42</v>
      </c>
      <c r="J173" s="87">
        <f t="shared" ref="J173:J204" si="72">SUBTOTAL(109,H173:I173)</f>
        <v>22701715.75</v>
      </c>
      <c r="K173" s="87" t="s">
        <v>171</v>
      </c>
      <c r="L173" s="87">
        <v>1200372404.75</v>
      </c>
      <c r="M173" s="87">
        <f t="shared" ref="M173:M204" si="73">SUBTOTAL(109,K173:L173)</f>
        <v>1200372404.75</v>
      </c>
      <c r="N173" s="87">
        <v>1814051.76</v>
      </c>
      <c r="O173" s="87">
        <v>1.35</v>
      </c>
      <c r="P173" s="87">
        <f t="shared" ref="P173:P204" si="74">SUBTOTAL(109,N173:O173)</f>
        <v>1814053.11</v>
      </c>
      <c r="Q173" s="87">
        <v>44580610.219999999</v>
      </c>
      <c r="R173" s="87">
        <v>1086829.53</v>
      </c>
      <c r="S173" s="87">
        <f t="shared" ref="S173:S204" si="75">SUBTOTAL(109,Q173:R173)</f>
        <v>45667439.75</v>
      </c>
      <c r="T173" s="87">
        <v>397875.35</v>
      </c>
      <c r="U173" s="87" t="s">
        <v>171</v>
      </c>
      <c r="V173" s="87">
        <f t="shared" ref="V173:V204" si="76">SUBTOTAL(109,T173:U173)</f>
        <v>397875.35</v>
      </c>
      <c r="W173" s="87">
        <v>1849653.03</v>
      </c>
      <c r="X173" s="87" t="s">
        <v>171</v>
      </c>
      <c r="Y173" s="87">
        <f t="shared" ref="Y173:Y204" si="77">SUBTOTAL(109,W173:X173)</f>
        <v>1849653.03</v>
      </c>
      <c r="Z173" s="87">
        <v>75350873.5</v>
      </c>
      <c r="AA173" s="87">
        <v>503722.12</v>
      </c>
      <c r="AB173" s="87">
        <f t="shared" ref="AB173:AB204" si="78">SUBTOTAL(109,Z173:AA173)</f>
        <v>75854595.620000005</v>
      </c>
      <c r="AC173" s="87" t="s">
        <v>171</v>
      </c>
      <c r="AD173" s="87" t="s">
        <v>171</v>
      </c>
      <c r="AE173" s="87">
        <f t="shared" ref="AE173:AE204" si="79">SUBTOTAL(109,AC173:AD173)</f>
        <v>0</v>
      </c>
      <c r="AF173" s="87">
        <v>6468239.04</v>
      </c>
      <c r="AG173" s="87">
        <v>65000.04</v>
      </c>
      <c r="AH173" s="87">
        <f t="shared" ref="AH173:AH204" si="80">SUBTOTAL(109,AF173:AG173)</f>
        <v>6533239.0800000001</v>
      </c>
      <c r="AI173" s="87">
        <v>7537190.0700000003</v>
      </c>
      <c r="AJ173" s="87">
        <v>2879054.39</v>
      </c>
      <c r="AK173" s="87">
        <f t="shared" ref="AK173:AK204" si="81">SUBTOTAL(109,AI173:AJ173)</f>
        <v>10416244.460000001</v>
      </c>
      <c r="AM173" s="132" t="s">
        <v>2</v>
      </c>
    </row>
    <row r="174" spans="1:39" x14ac:dyDescent="0.4">
      <c r="A174" s="132" t="str">
        <f t="shared" si="67"/>
        <v>MarzoSeguros Reservas, S. A.</v>
      </c>
      <c r="B174" s="51" t="s">
        <v>93</v>
      </c>
      <c r="C174" s="88">
        <f t="shared" si="69"/>
        <v>1553476313.79</v>
      </c>
      <c r="D174" s="88">
        <f t="shared" si="70"/>
        <v>122196189.25</v>
      </c>
      <c r="E174" s="87">
        <v>7232583.1399999997</v>
      </c>
      <c r="F174" s="87" t="s">
        <v>171</v>
      </c>
      <c r="G174" s="87">
        <f t="shared" si="71"/>
        <v>7232583.1399999997</v>
      </c>
      <c r="H174" s="87">
        <v>140274283.03</v>
      </c>
      <c r="I174" s="87">
        <v>80363449.780000001</v>
      </c>
      <c r="J174" s="87">
        <f t="shared" si="72"/>
        <v>220637732.81</v>
      </c>
      <c r="K174" s="87" t="s">
        <v>171</v>
      </c>
      <c r="L174" s="87">
        <v>27983436.629999999</v>
      </c>
      <c r="M174" s="87">
        <f t="shared" si="73"/>
        <v>27983436.629999999</v>
      </c>
      <c r="N174" s="87">
        <v>5672505.71</v>
      </c>
      <c r="O174" s="87">
        <v>1523.33</v>
      </c>
      <c r="P174" s="87">
        <f t="shared" si="74"/>
        <v>5674029.04</v>
      </c>
      <c r="Q174" s="87">
        <v>937937021.29999995</v>
      </c>
      <c r="R174" s="87">
        <v>12722640.84</v>
      </c>
      <c r="S174" s="87">
        <f t="shared" si="75"/>
        <v>950659662.13999999</v>
      </c>
      <c r="T174" s="87">
        <v>26285554.579999998</v>
      </c>
      <c r="U174" s="87" t="s">
        <v>171</v>
      </c>
      <c r="V174" s="87">
        <f t="shared" si="76"/>
        <v>26285554.579999998</v>
      </c>
      <c r="W174" s="87">
        <v>9604739.7899999991</v>
      </c>
      <c r="X174" s="87">
        <v>6271.02</v>
      </c>
      <c r="Y174" s="87">
        <f t="shared" si="77"/>
        <v>9611010.8099999987</v>
      </c>
      <c r="Z174" s="87">
        <v>344965819.66000003</v>
      </c>
      <c r="AA174" s="87">
        <v>350738.92</v>
      </c>
      <c r="AB174" s="87">
        <f t="shared" si="78"/>
        <v>345316558.58000004</v>
      </c>
      <c r="AC174" s="87" t="s">
        <v>171</v>
      </c>
      <c r="AD174" s="87" t="s">
        <v>171</v>
      </c>
      <c r="AE174" s="87">
        <f t="shared" si="79"/>
        <v>0</v>
      </c>
      <c r="AF174" s="87">
        <v>6585091.46</v>
      </c>
      <c r="AG174" s="87" t="s">
        <v>171</v>
      </c>
      <c r="AH174" s="87">
        <f t="shared" si="80"/>
        <v>6585091.46</v>
      </c>
      <c r="AI174" s="87">
        <v>74918715.120000005</v>
      </c>
      <c r="AJ174" s="87">
        <v>768128.73</v>
      </c>
      <c r="AK174" s="87">
        <f t="shared" si="81"/>
        <v>75686843.850000009</v>
      </c>
      <c r="AM174" s="132" t="s">
        <v>2</v>
      </c>
    </row>
    <row r="175" spans="1:39" x14ac:dyDescent="0.4">
      <c r="A175" s="132" t="str">
        <f t="shared" si="67"/>
        <v>MarzoMapfre BHD Compañía de Seguros</v>
      </c>
      <c r="B175" s="51" t="s">
        <v>110</v>
      </c>
      <c r="C175" s="88">
        <f t="shared" si="69"/>
        <v>592307730.89999998</v>
      </c>
      <c r="D175" s="88">
        <f t="shared" si="70"/>
        <v>203491701.64000002</v>
      </c>
      <c r="E175" s="87">
        <v>3552047.95</v>
      </c>
      <c r="F175" s="87">
        <v>-0.02</v>
      </c>
      <c r="G175" s="87">
        <f t="shared" si="71"/>
        <v>3552047.93</v>
      </c>
      <c r="H175" s="87">
        <v>109184078.08</v>
      </c>
      <c r="I175" s="87">
        <v>104480809.29000001</v>
      </c>
      <c r="J175" s="87">
        <f t="shared" si="72"/>
        <v>213664887.37</v>
      </c>
      <c r="K175" s="87" t="s">
        <v>171</v>
      </c>
      <c r="L175" s="87">
        <v>26849743.329999998</v>
      </c>
      <c r="M175" s="87">
        <f t="shared" si="73"/>
        <v>26849743.329999998</v>
      </c>
      <c r="N175" s="87">
        <v>13534477.279999999</v>
      </c>
      <c r="O175" s="87">
        <v>467816.9</v>
      </c>
      <c r="P175" s="87">
        <f t="shared" si="74"/>
        <v>14002294.18</v>
      </c>
      <c r="Q175" s="87">
        <v>165796085.91</v>
      </c>
      <c r="R175" s="87">
        <v>67698585.299999997</v>
      </c>
      <c r="S175" s="87">
        <f t="shared" si="75"/>
        <v>233494671.20999998</v>
      </c>
      <c r="T175" s="87">
        <v>434485.93</v>
      </c>
      <c r="U175" s="87" t="s">
        <v>171</v>
      </c>
      <c r="V175" s="87">
        <f t="shared" si="76"/>
        <v>434485.93</v>
      </c>
      <c r="W175" s="87">
        <v>12383307.07</v>
      </c>
      <c r="X175" s="87">
        <v>21708.1</v>
      </c>
      <c r="Y175" s="87">
        <f t="shared" si="77"/>
        <v>12405015.17</v>
      </c>
      <c r="Z175" s="87">
        <v>229462410.47</v>
      </c>
      <c r="AA175" s="87">
        <v>276887.27</v>
      </c>
      <c r="AB175" s="87">
        <f t="shared" si="78"/>
        <v>229739297.74000001</v>
      </c>
      <c r="AC175" s="87" t="s">
        <v>171</v>
      </c>
      <c r="AD175" s="87" t="s">
        <v>171</v>
      </c>
      <c r="AE175" s="87">
        <f t="shared" si="79"/>
        <v>0</v>
      </c>
      <c r="AF175" s="87">
        <v>6818911.5300000003</v>
      </c>
      <c r="AG175" s="87">
        <v>623271.06000000006</v>
      </c>
      <c r="AH175" s="87">
        <f t="shared" si="80"/>
        <v>7442182.5899999999</v>
      </c>
      <c r="AI175" s="87">
        <v>51141926.68</v>
      </c>
      <c r="AJ175" s="87">
        <v>3072880.41</v>
      </c>
      <c r="AK175" s="87">
        <f t="shared" si="81"/>
        <v>54214807.090000004</v>
      </c>
      <c r="AM175" s="132" t="s">
        <v>2</v>
      </c>
    </row>
    <row r="176" spans="1:39" x14ac:dyDescent="0.4">
      <c r="A176" s="132" t="str">
        <f t="shared" si="67"/>
        <v>MarzoLa Colonial, S. A., Compañia De Seguros</v>
      </c>
      <c r="B176" s="51" t="s">
        <v>111</v>
      </c>
      <c r="C176" s="88">
        <f t="shared" si="69"/>
        <v>647230223.10000002</v>
      </c>
      <c r="D176" s="88">
        <f t="shared" si="70"/>
        <v>71601241.209999993</v>
      </c>
      <c r="E176" s="87">
        <v>200022.48</v>
      </c>
      <c r="F176" s="87" t="s">
        <v>171</v>
      </c>
      <c r="G176" s="87">
        <f t="shared" si="71"/>
        <v>200022.48</v>
      </c>
      <c r="H176" s="87">
        <v>19454854.260000002</v>
      </c>
      <c r="I176" s="87" t="s">
        <v>171</v>
      </c>
      <c r="J176" s="87">
        <f t="shared" si="72"/>
        <v>19454854.260000002</v>
      </c>
      <c r="K176" s="87">
        <v>2270065.59</v>
      </c>
      <c r="L176" s="87">
        <v>59931931.149999999</v>
      </c>
      <c r="M176" s="87">
        <f t="shared" si="73"/>
        <v>62201996.739999995</v>
      </c>
      <c r="N176" s="87">
        <v>2667977.34</v>
      </c>
      <c r="O176" s="87" t="s">
        <v>171</v>
      </c>
      <c r="P176" s="87">
        <f t="shared" si="74"/>
        <v>2667977.34</v>
      </c>
      <c r="Q176" s="87">
        <v>249756040.86000001</v>
      </c>
      <c r="R176" s="87">
        <v>9477230.2599999998</v>
      </c>
      <c r="S176" s="87">
        <f t="shared" si="75"/>
        <v>259233271.12</v>
      </c>
      <c r="T176" s="87">
        <v>4062433.13</v>
      </c>
      <c r="U176" s="87" t="s">
        <v>171</v>
      </c>
      <c r="V176" s="87">
        <f t="shared" si="76"/>
        <v>4062433.13</v>
      </c>
      <c r="W176" s="87">
        <v>29118489.27</v>
      </c>
      <c r="X176" s="87">
        <v>980550.33</v>
      </c>
      <c r="Y176" s="87">
        <f t="shared" si="77"/>
        <v>30099039.599999998</v>
      </c>
      <c r="Z176" s="87">
        <v>232082523.66999999</v>
      </c>
      <c r="AA176" s="87">
        <v>368638.16</v>
      </c>
      <c r="AB176" s="87">
        <f t="shared" si="78"/>
        <v>232451161.82999998</v>
      </c>
      <c r="AC176" s="87" t="s">
        <v>171</v>
      </c>
      <c r="AD176" s="87" t="s">
        <v>171</v>
      </c>
      <c r="AE176" s="87">
        <f t="shared" si="79"/>
        <v>0</v>
      </c>
      <c r="AF176" s="87">
        <v>20882334.640000001</v>
      </c>
      <c r="AG176" s="87">
        <v>162230.07999999999</v>
      </c>
      <c r="AH176" s="87">
        <f t="shared" si="80"/>
        <v>21044564.719999999</v>
      </c>
      <c r="AI176" s="87">
        <v>86735481.859999999</v>
      </c>
      <c r="AJ176" s="87">
        <v>680661.23</v>
      </c>
      <c r="AK176" s="87">
        <f t="shared" si="81"/>
        <v>87416143.090000004</v>
      </c>
      <c r="AM176" s="132" t="s">
        <v>2</v>
      </c>
    </row>
    <row r="177" spans="1:39" x14ac:dyDescent="0.4">
      <c r="A177" s="132" t="str">
        <f t="shared" si="67"/>
        <v>MarzoSeguros Sura, S.A.</v>
      </c>
      <c r="B177" s="51" t="s">
        <v>112</v>
      </c>
      <c r="C177" s="88">
        <f t="shared" si="69"/>
        <v>651475077.16999996</v>
      </c>
      <c r="D177" s="88">
        <f t="shared" si="70"/>
        <v>28989826.309999999</v>
      </c>
      <c r="E177" s="87">
        <v>1295064.97</v>
      </c>
      <c r="F177" s="87" t="s">
        <v>171</v>
      </c>
      <c r="G177" s="87">
        <f t="shared" si="71"/>
        <v>1295064.97</v>
      </c>
      <c r="H177" s="87">
        <v>19117735.510000002</v>
      </c>
      <c r="I177" s="87">
        <v>9252.98</v>
      </c>
      <c r="J177" s="87">
        <f t="shared" si="72"/>
        <v>19126988.490000002</v>
      </c>
      <c r="K177" s="87">
        <v>529967.35</v>
      </c>
      <c r="L177" s="87">
        <v>13628749.869999999</v>
      </c>
      <c r="M177" s="87">
        <f t="shared" si="73"/>
        <v>14158717.219999999</v>
      </c>
      <c r="N177" s="87">
        <v>2819584.13</v>
      </c>
      <c r="O177" s="87">
        <v>1519.2</v>
      </c>
      <c r="P177" s="87">
        <f t="shared" si="74"/>
        <v>2821103.33</v>
      </c>
      <c r="Q177" s="87">
        <v>274186977.87</v>
      </c>
      <c r="R177" s="87">
        <v>13918314.710000001</v>
      </c>
      <c r="S177" s="87">
        <f t="shared" si="75"/>
        <v>288105292.57999998</v>
      </c>
      <c r="T177" s="87">
        <v>11873703.060000001</v>
      </c>
      <c r="U177" s="87" t="s">
        <v>171</v>
      </c>
      <c r="V177" s="87">
        <f t="shared" si="76"/>
        <v>11873703.060000001</v>
      </c>
      <c r="W177" s="87">
        <v>30735162.91</v>
      </c>
      <c r="X177" s="87">
        <v>13212.03</v>
      </c>
      <c r="Y177" s="87">
        <f t="shared" si="77"/>
        <v>30748374.940000001</v>
      </c>
      <c r="Z177" s="87">
        <v>189214031.19</v>
      </c>
      <c r="AA177" s="87">
        <v>375036.34</v>
      </c>
      <c r="AB177" s="87">
        <f t="shared" si="78"/>
        <v>189589067.53</v>
      </c>
      <c r="AC177" s="87" t="s">
        <v>171</v>
      </c>
      <c r="AD177" s="87" t="s">
        <v>171</v>
      </c>
      <c r="AE177" s="87">
        <f t="shared" si="79"/>
        <v>0</v>
      </c>
      <c r="AF177" s="87">
        <v>14539759.029999999</v>
      </c>
      <c r="AG177" s="87">
        <v>337162.35</v>
      </c>
      <c r="AH177" s="87">
        <f t="shared" si="80"/>
        <v>14876921.379999999</v>
      </c>
      <c r="AI177" s="87">
        <v>107163091.15000001</v>
      </c>
      <c r="AJ177" s="87">
        <v>706578.83</v>
      </c>
      <c r="AK177" s="87">
        <f t="shared" si="81"/>
        <v>107869669.98</v>
      </c>
      <c r="AM177" s="132" t="s">
        <v>2</v>
      </c>
    </row>
    <row r="178" spans="1:39" x14ac:dyDescent="0.4">
      <c r="A178" s="132" t="str">
        <f t="shared" si="67"/>
        <v>MarzoSeguros Crecer, S. A.</v>
      </c>
      <c r="B178" s="51" t="s">
        <v>94</v>
      </c>
      <c r="C178" s="88">
        <f t="shared" si="69"/>
        <v>68931348</v>
      </c>
      <c r="D178" s="88">
        <f t="shared" si="70"/>
        <v>202690624.87</v>
      </c>
      <c r="E178" s="87" t="s">
        <v>171</v>
      </c>
      <c r="F178" s="87" t="s">
        <v>171</v>
      </c>
      <c r="G178" s="87">
        <f t="shared" si="71"/>
        <v>0</v>
      </c>
      <c r="H178" s="87">
        <v>22996589.890000001</v>
      </c>
      <c r="I178" s="87">
        <v>201805874.75</v>
      </c>
      <c r="J178" s="87">
        <f t="shared" si="72"/>
        <v>224802464.63999999</v>
      </c>
      <c r="K178" s="87" t="s">
        <v>171</v>
      </c>
      <c r="L178" s="87" t="s">
        <v>171</v>
      </c>
      <c r="M178" s="87">
        <f t="shared" si="73"/>
        <v>0</v>
      </c>
      <c r="N178" s="87">
        <v>3456697.79</v>
      </c>
      <c r="O178" s="87" t="s">
        <v>171</v>
      </c>
      <c r="P178" s="87">
        <f t="shared" si="74"/>
        <v>3456697.79</v>
      </c>
      <c r="Q178" s="87">
        <v>23926790.879999999</v>
      </c>
      <c r="R178" s="87" t="s">
        <v>171</v>
      </c>
      <c r="S178" s="87">
        <f t="shared" si="75"/>
        <v>23926790.879999999</v>
      </c>
      <c r="T178" s="87">
        <v>388813.22</v>
      </c>
      <c r="U178" s="87" t="s">
        <v>171</v>
      </c>
      <c r="V178" s="87">
        <f t="shared" si="76"/>
        <v>388813.22</v>
      </c>
      <c r="W178" s="87">
        <v>28756.13</v>
      </c>
      <c r="X178" s="87" t="s">
        <v>171</v>
      </c>
      <c r="Y178" s="87">
        <f t="shared" si="77"/>
        <v>28756.13</v>
      </c>
      <c r="Z178" s="87">
        <v>80735.66</v>
      </c>
      <c r="AA178" s="87" t="s">
        <v>171</v>
      </c>
      <c r="AB178" s="87">
        <f t="shared" si="78"/>
        <v>80735.66</v>
      </c>
      <c r="AC178" s="87" t="s">
        <v>171</v>
      </c>
      <c r="AD178" s="87" t="s">
        <v>171</v>
      </c>
      <c r="AE178" s="87">
        <f t="shared" si="79"/>
        <v>0</v>
      </c>
      <c r="AF178" s="87">
        <v>887490.13</v>
      </c>
      <c r="AG178" s="87" t="s">
        <v>171</v>
      </c>
      <c r="AH178" s="87">
        <f t="shared" si="80"/>
        <v>887490.13</v>
      </c>
      <c r="AI178" s="87">
        <v>17165474.300000001</v>
      </c>
      <c r="AJ178" s="87">
        <v>884750.12</v>
      </c>
      <c r="AK178" s="87">
        <f t="shared" si="81"/>
        <v>18050224.420000002</v>
      </c>
      <c r="AM178" s="132" t="s">
        <v>2</v>
      </c>
    </row>
    <row r="179" spans="1:39" x14ac:dyDescent="0.4">
      <c r="A179" s="132" t="str">
        <f t="shared" si="67"/>
        <v>MarzoWorldwide Seguros, S. A.</v>
      </c>
      <c r="B179" s="51" t="s">
        <v>113</v>
      </c>
      <c r="C179" s="88">
        <f t="shared" si="69"/>
        <v>12111305.959999999</v>
      </c>
      <c r="D179" s="88">
        <f t="shared" si="70"/>
        <v>223041098.11000001</v>
      </c>
      <c r="E179" s="87">
        <v>11156437.779999999</v>
      </c>
      <c r="F179" s="87" t="s">
        <v>171</v>
      </c>
      <c r="G179" s="87">
        <f t="shared" si="71"/>
        <v>11156437.779999999</v>
      </c>
      <c r="H179" s="87">
        <v>954868.18</v>
      </c>
      <c r="I179" s="87">
        <v>276238.55</v>
      </c>
      <c r="J179" s="87">
        <f t="shared" si="72"/>
        <v>1231106.73</v>
      </c>
      <c r="K179" s="87" t="s">
        <v>171</v>
      </c>
      <c r="L179" s="87">
        <v>222764859.56</v>
      </c>
      <c r="M179" s="87">
        <f t="shared" si="73"/>
        <v>222764859.56</v>
      </c>
      <c r="N179" s="87" t="s">
        <v>171</v>
      </c>
      <c r="O179" s="87" t="s">
        <v>171</v>
      </c>
      <c r="P179" s="87">
        <f t="shared" si="74"/>
        <v>0</v>
      </c>
      <c r="Q179" s="87" t="s">
        <v>171</v>
      </c>
      <c r="R179" s="87" t="s">
        <v>171</v>
      </c>
      <c r="S179" s="87">
        <f t="shared" si="75"/>
        <v>0</v>
      </c>
      <c r="T179" s="87" t="s">
        <v>171</v>
      </c>
      <c r="U179" s="87" t="s">
        <v>171</v>
      </c>
      <c r="V179" s="87">
        <f t="shared" si="76"/>
        <v>0</v>
      </c>
      <c r="W179" s="87" t="s">
        <v>171</v>
      </c>
      <c r="X179" s="87" t="s">
        <v>171</v>
      </c>
      <c r="Y179" s="87">
        <f t="shared" si="77"/>
        <v>0</v>
      </c>
      <c r="Z179" s="87" t="s">
        <v>171</v>
      </c>
      <c r="AA179" s="87" t="s">
        <v>171</v>
      </c>
      <c r="AB179" s="87">
        <f t="shared" si="78"/>
        <v>0</v>
      </c>
      <c r="AC179" s="87" t="s">
        <v>171</v>
      </c>
      <c r="AD179" s="87" t="s">
        <v>171</v>
      </c>
      <c r="AE179" s="87">
        <f t="shared" si="79"/>
        <v>0</v>
      </c>
      <c r="AF179" s="87" t="s">
        <v>171</v>
      </c>
      <c r="AG179" s="87" t="s">
        <v>171</v>
      </c>
      <c r="AH179" s="87">
        <f t="shared" si="80"/>
        <v>0</v>
      </c>
      <c r="AI179" s="87" t="s">
        <v>171</v>
      </c>
      <c r="AJ179" s="87" t="s">
        <v>171</v>
      </c>
      <c r="AK179" s="87">
        <f t="shared" si="81"/>
        <v>0</v>
      </c>
      <c r="AM179" s="132" t="s">
        <v>2</v>
      </c>
    </row>
    <row r="180" spans="1:39" x14ac:dyDescent="0.4">
      <c r="A180" s="132" t="str">
        <f t="shared" si="67"/>
        <v>MarzoGeneral de Seguros, S. A.</v>
      </c>
      <c r="B180" s="51" t="s">
        <v>77</v>
      </c>
      <c r="C180" s="88">
        <f t="shared" si="69"/>
        <v>55604082.650000006</v>
      </c>
      <c r="D180" s="88">
        <f t="shared" si="70"/>
        <v>97802613.159999996</v>
      </c>
      <c r="E180" s="87">
        <v>693458.71</v>
      </c>
      <c r="F180" s="87" t="s">
        <v>171</v>
      </c>
      <c r="G180" s="87">
        <f t="shared" si="71"/>
        <v>693458.71</v>
      </c>
      <c r="H180" s="87">
        <v>2914665.91</v>
      </c>
      <c r="I180" s="87">
        <v>94504527.299999997</v>
      </c>
      <c r="J180" s="87">
        <f t="shared" si="72"/>
        <v>97419193.209999993</v>
      </c>
      <c r="K180" s="87" t="s">
        <v>171</v>
      </c>
      <c r="L180" s="87">
        <v>978006.01</v>
      </c>
      <c r="M180" s="87">
        <f t="shared" si="73"/>
        <v>978006.01</v>
      </c>
      <c r="N180" s="87">
        <v>10209.1</v>
      </c>
      <c r="O180" s="87">
        <v>97374.399999999994</v>
      </c>
      <c r="P180" s="87">
        <f t="shared" si="74"/>
        <v>107583.5</v>
      </c>
      <c r="Q180" s="87">
        <v>6082978.5700000003</v>
      </c>
      <c r="R180" s="87">
        <v>155054.63</v>
      </c>
      <c r="S180" s="87">
        <f t="shared" si="75"/>
        <v>6238033.2000000002</v>
      </c>
      <c r="T180" s="87">
        <v>10467661.57</v>
      </c>
      <c r="U180" s="87">
        <v>284572.5</v>
      </c>
      <c r="V180" s="87">
        <f t="shared" si="76"/>
        <v>10752234.07</v>
      </c>
      <c r="W180" s="87">
        <v>237853.71</v>
      </c>
      <c r="X180" s="87" t="s">
        <v>171</v>
      </c>
      <c r="Y180" s="87">
        <f t="shared" si="77"/>
        <v>237853.71</v>
      </c>
      <c r="Z180" s="87">
        <v>23081045.649999999</v>
      </c>
      <c r="AA180" s="87">
        <v>31603</v>
      </c>
      <c r="AB180" s="87">
        <f t="shared" si="78"/>
        <v>23112648.649999999</v>
      </c>
      <c r="AC180" s="87" t="s">
        <v>171</v>
      </c>
      <c r="AD180" s="87" t="s">
        <v>171</v>
      </c>
      <c r="AE180" s="87">
        <f t="shared" si="79"/>
        <v>0</v>
      </c>
      <c r="AF180" s="87">
        <v>8331614.4800000004</v>
      </c>
      <c r="AG180" s="87">
        <v>1751475.32</v>
      </c>
      <c r="AH180" s="87">
        <f t="shared" si="80"/>
        <v>10083089.800000001</v>
      </c>
      <c r="AI180" s="87">
        <v>3784594.95</v>
      </c>
      <c r="AJ180" s="87" t="s">
        <v>171</v>
      </c>
      <c r="AK180" s="87">
        <f t="shared" si="81"/>
        <v>3784594.95</v>
      </c>
      <c r="AM180" s="132" t="s">
        <v>2</v>
      </c>
    </row>
    <row r="181" spans="1:39" x14ac:dyDescent="0.4">
      <c r="A181" s="132" t="str">
        <f t="shared" si="67"/>
        <v>MarzoSeguros Pepín, S. A.</v>
      </c>
      <c r="B181" s="51" t="s">
        <v>114</v>
      </c>
      <c r="C181" s="88">
        <f t="shared" si="69"/>
        <v>129084907.91</v>
      </c>
      <c r="D181" s="88">
        <f t="shared" si="70"/>
        <v>35077.75</v>
      </c>
      <c r="E181" s="87" t="s">
        <v>171</v>
      </c>
      <c r="F181" s="87" t="s">
        <v>171</v>
      </c>
      <c r="G181" s="87">
        <f t="shared" si="71"/>
        <v>0</v>
      </c>
      <c r="H181" s="87">
        <v>33354.15</v>
      </c>
      <c r="I181" s="87" t="s">
        <v>171</v>
      </c>
      <c r="J181" s="87">
        <f t="shared" si="72"/>
        <v>33354.15</v>
      </c>
      <c r="K181" s="87" t="s">
        <v>171</v>
      </c>
      <c r="L181" s="87" t="s">
        <v>171</v>
      </c>
      <c r="M181" s="87">
        <f t="shared" si="73"/>
        <v>0</v>
      </c>
      <c r="N181" s="87" t="s">
        <v>171</v>
      </c>
      <c r="O181" s="87" t="s">
        <v>171</v>
      </c>
      <c r="P181" s="87">
        <f t="shared" si="74"/>
        <v>0</v>
      </c>
      <c r="Q181" s="87">
        <v>232484.16</v>
      </c>
      <c r="R181" s="87" t="s">
        <v>171</v>
      </c>
      <c r="S181" s="87">
        <f t="shared" si="75"/>
        <v>232484.16</v>
      </c>
      <c r="T181" s="87">
        <v>56032.76</v>
      </c>
      <c r="U181" s="87" t="s">
        <v>171</v>
      </c>
      <c r="V181" s="87">
        <f t="shared" si="76"/>
        <v>56032.76</v>
      </c>
      <c r="W181" s="87">
        <v>3036664.26</v>
      </c>
      <c r="X181" s="87" t="s">
        <v>171</v>
      </c>
      <c r="Y181" s="87">
        <f t="shared" si="77"/>
        <v>3036664.26</v>
      </c>
      <c r="Z181" s="87">
        <v>124766825.98999999</v>
      </c>
      <c r="AA181" s="87">
        <v>35077.75</v>
      </c>
      <c r="AB181" s="87">
        <f t="shared" si="78"/>
        <v>124801903.73999999</v>
      </c>
      <c r="AC181" s="87" t="s">
        <v>171</v>
      </c>
      <c r="AD181" s="87" t="s">
        <v>171</v>
      </c>
      <c r="AE181" s="87">
        <f t="shared" si="79"/>
        <v>0</v>
      </c>
      <c r="AF181" s="87">
        <v>664461.89</v>
      </c>
      <c r="AG181" s="87" t="s">
        <v>171</v>
      </c>
      <c r="AH181" s="87">
        <f t="shared" si="80"/>
        <v>664461.89</v>
      </c>
      <c r="AI181" s="87">
        <v>295084.7</v>
      </c>
      <c r="AJ181" s="87" t="s">
        <v>171</v>
      </c>
      <c r="AK181" s="87">
        <f t="shared" si="81"/>
        <v>295084.7</v>
      </c>
      <c r="AM181" s="132" t="s">
        <v>2</v>
      </c>
    </row>
    <row r="182" spans="1:39" x14ac:dyDescent="0.4">
      <c r="A182" s="132" t="str">
        <f t="shared" si="67"/>
        <v>MarzoLa Monumental de Seguros, S. A.</v>
      </c>
      <c r="B182" s="51" t="s">
        <v>85</v>
      </c>
      <c r="C182" s="88">
        <f t="shared" si="69"/>
        <v>129480115.48000002</v>
      </c>
      <c r="D182" s="88">
        <f t="shared" si="70"/>
        <v>1521333.1199999999</v>
      </c>
      <c r="E182" s="87" t="s">
        <v>171</v>
      </c>
      <c r="F182" s="87" t="s">
        <v>171</v>
      </c>
      <c r="G182" s="87">
        <f t="shared" si="71"/>
        <v>0</v>
      </c>
      <c r="H182" s="87">
        <v>4514626.84</v>
      </c>
      <c r="I182" s="87" t="s">
        <v>171</v>
      </c>
      <c r="J182" s="87">
        <f t="shared" si="72"/>
        <v>4514626.84</v>
      </c>
      <c r="K182" s="87" t="s">
        <v>171</v>
      </c>
      <c r="L182" s="87" t="s">
        <v>171</v>
      </c>
      <c r="M182" s="87">
        <f t="shared" si="73"/>
        <v>0</v>
      </c>
      <c r="N182" s="87">
        <v>108436.07</v>
      </c>
      <c r="O182" s="87" t="s">
        <v>171</v>
      </c>
      <c r="P182" s="87">
        <f t="shared" si="74"/>
        <v>108436.07</v>
      </c>
      <c r="Q182" s="87">
        <v>12865746.689999999</v>
      </c>
      <c r="R182" s="87">
        <v>1291204.1299999999</v>
      </c>
      <c r="S182" s="87">
        <f t="shared" si="75"/>
        <v>14156950.82</v>
      </c>
      <c r="T182" s="87">
        <v>287852.09000000003</v>
      </c>
      <c r="U182" s="87" t="s">
        <v>171</v>
      </c>
      <c r="V182" s="87">
        <f t="shared" si="76"/>
        <v>287852.09000000003</v>
      </c>
      <c r="W182" s="87">
        <v>70428.210000000006</v>
      </c>
      <c r="X182" s="87">
        <v>12052.17</v>
      </c>
      <c r="Y182" s="87">
        <f t="shared" si="77"/>
        <v>82480.38</v>
      </c>
      <c r="Z182" s="87">
        <v>98254149.480000004</v>
      </c>
      <c r="AA182" s="87">
        <v>160792.95999999999</v>
      </c>
      <c r="AB182" s="87">
        <f t="shared" si="78"/>
        <v>98414942.439999998</v>
      </c>
      <c r="AC182" s="87" t="s">
        <v>171</v>
      </c>
      <c r="AD182" s="87" t="s">
        <v>171</v>
      </c>
      <c r="AE182" s="87">
        <f t="shared" si="79"/>
        <v>0</v>
      </c>
      <c r="AF182" s="87">
        <v>7722821.2800000003</v>
      </c>
      <c r="AG182" s="87">
        <v>20060.86</v>
      </c>
      <c r="AH182" s="87">
        <f t="shared" si="80"/>
        <v>7742882.1400000006</v>
      </c>
      <c r="AI182" s="87">
        <v>5656054.8200000003</v>
      </c>
      <c r="AJ182" s="87">
        <v>37223</v>
      </c>
      <c r="AK182" s="87">
        <f t="shared" si="81"/>
        <v>5693277.8200000003</v>
      </c>
      <c r="AM182" s="132" t="s">
        <v>2</v>
      </c>
    </row>
    <row r="183" spans="1:39" x14ac:dyDescent="0.4">
      <c r="A183" s="132" t="str">
        <f t="shared" ref="A183:A241" si="82">AM183&amp;B183</f>
        <v>MarzoCompañía Dominicana de Seguros, C. por A.</v>
      </c>
      <c r="B183" s="51" t="s">
        <v>115</v>
      </c>
      <c r="C183" s="88">
        <f t="shared" si="69"/>
        <v>79065442.25</v>
      </c>
      <c r="D183" s="88">
        <f t="shared" si="70"/>
        <v>3509833.49</v>
      </c>
      <c r="E183" s="87">
        <v>409263.62</v>
      </c>
      <c r="F183" s="87" t="s">
        <v>171</v>
      </c>
      <c r="G183" s="87">
        <f t="shared" si="71"/>
        <v>409263.62</v>
      </c>
      <c r="H183" s="87" t="s">
        <v>171</v>
      </c>
      <c r="I183" s="87" t="s">
        <v>171</v>
      </c>
      <c r="J183" s="87">
        <f t="shared" si="72"/>
        <v>0</v>
      </c>
      <c r="K183" s="87" t="s">
        <v>171</v>
      </c>
      <c r="L183" s="87">
        <v>3498207.72</v>
      </c>
      <c r="M183" s="87">
        <f t="shared" si="73"/>
        <v>3498207.72</v>
      </c>
      <c r="N183" s="87">
        <v>123509.26</v>
      </c>
      <c r="O183" s="87" t="s">
        <v>171</v>
      </c>
      <c r="P183" s="87">
        <f t="shared" si="74"/>
        <v>123509.26</v>
      </c>
      <c r="Q183" s="87">
        <v>461837.19</v>
      </c>
      <c r="R183" s="87" t="s">
        <v>171</v>
      </c>
      <c r="S183" s="87">
        <f t="shared" si="75"/>
        <v>461837.19</v>
      </c>
      <c r="T183" s="87">
        <v>16091.38</v>
      </c>
      <c r="U183" s="87" t="s">
        <v>171</v>
      </c>
      <c r="V183" s="87">
        <f t="shared" si="76"/>
        <v>16091.38</v>
      </c>
      <c r="W183" s="87">
        <v>24185.65</v>
      </c>
      <c r="X183" s="87" t="s">
        <v>171</v>
      </c>
      <c r="Y183" s="87">
        <f t="shared" si="77"/>
        <v>24185.65</v>
      </c>
      <c r="Z183" s="87">
        <v>63678374.890000001</v>
      </c>
      <c r="AA183" s="87">
        <v>11625.77</v>
      </c>
      <c r="AB183" s="87">
        <f t="shared" si="78"/>
        <v>63690000.660000004</v>
      </c>
      <c r="AC183" s="87" t="s">
        <v>171</v>
      </c>
      <c r="AD183" s="87" t="s">
        <v>171</v>
      </c>
      <c r="AE183" s="87">
        <f t="shared" si="79"/>
        <v>0</v>
      </c>
      <c r="AF183" s="87">
        <v>12676581.34</v>
      </c>
      <c r="AG183" s="87" t="s">
        <v>171</v>
      </c>
      <c r="AH183" s="87">
        <f t="shared" si="80"/>
        <v>12676581.34</v>
      </c>
      <c r="AI183" s="87">
        <v>1675598.92</v>
      </c>
      <c r="AJ183" s="87" t="s">
        <v>171</v>
      </c>
      <c r="AK183" s="87">
        <f t="shared" si="81"/>
        <v>1675598.92</v>
      </c>
      <c r="AM183" s="132" t="s">
        <v>2</v>
      </c>
    </row>
    <row r="184" spans="1:39" x14ac:dyDescent="0.4">
      <c r="A184" s="132" t="str">
        <f t="shared" si="82"/>
        <v>MarzoPatria, S. A., Compañía de Seguros</v>
      </c>
      <c r="B184" s="51" t="s">
        <v>116</v>
      </c>
      <c r="C184" s="88">
        <f t="shared" si="69"/>
        <v>63337704.669999994</v>
      </c>
      <c r="D184" s="88">
        <f t="shared" si="70"/>
        <v>0</v>
      </c>
      <c r="E184" s="87" t="s">
        <v>171</v>
      </c>
      <c r="F184" s="87" t="s">
        <v>171</v>
      </c>
      <c r="G184" s="87">
        <f t="shared" si="71"/>
        <v>0</v>
      </c>
      <c r="H184" s="87">
        <v>6342.24</v>
      </c>
      <c r="I184" s="87" t="s">
        <v>171</v>
      </c>
      <c r="J184" s="87">
        <f t="shared" si="72"/>
        <v>6342.24</v>
      </c>
      <c r="K184" s="87" t="s">
        <v>171</v>
      </c>
      <c r="L184" s="87" t="s">
        <v>171</v>
      </c>
      <c r="M184" s="87">
        <f t="shared" si="73"/>
        <v>0</v>
      </c>
      <c r="N184" s="87" t="s">
        <v>171</v>
      </c>
      <c r="O184" s="87" t="s">
        <v>171</v>
      </c>
      <c r="P184" s="87">
        <f t="shared" si="74"/>
        <v>0</v>
      </c>
      <c r="Q184" s="87">
        <v>182770.67</v>
      </c>
      <c r="R184" s="87" t="s">
        <v>171</v>
      </c>
      <c r="S184" s="87">
        <f t="shared" si="75"/>
        <v>182770.67</v>
      </c>
      <c r="T184" s="87" t="s">
        <v>171</v>
      </c>
      <c r="U184" s="87" t="s">
        <v>171</v>
      </c>
      <c r="V184" s="87">
        <f t="shared" si="76"/>
        <v>0</v>
      </c>
      <c r="W184" s="87">
        <v>377908.67</v>
      </c>
      <c r="X184" s="87" t="s">
        <v>171</v>
      </c>
      <c r="Y184" s="87">
        <f t="shared" si="77"/>
        <v>377908.67</v>
      </c>
      <c r="Z184" s="87">
        <v>60331308.079999998</v>
      </c>
      <c r="AA184" s="87" t="s">
        <v>171</v>
      </c>
      <c r="AB184" s="87">
        <f t="shared" si="78"/>
        <v>60331308.079999998</v>
      </c>
      <c r="AC184" s="87" t="s">
        <v>171</v>
      </c>
      <c r="AD184" s="87" t="s">
        <v>171</v>
      </c>
      <c r="AE184" s="87">
        <f t="shared" si="79"/>
        <v>0</v>
      </c>
      <c r="AF184" s="87">
        <v>2295651.04</v>
      </c>
      <c r="AG184" s="87" t="s">
        <v>171</v>
      </c>
      <c r="AH184" s="87">
        <f t="shared" si="80"/>
        <v>2295651.04</v>
      </c>
      <c r="AI184" s="87">
        <v>143723.97</v>
      </c>
      <c r="AJ184" s="87" t="s">
        <v>171</v>
      </c>
      <c r="AK184" s="87">
        <f t="shared" si="81"/>
        <v>143723.97</v>
      </c>
      <c r="AM184" s="132" t="s">
        <v>2</v>
      </c>
    </row>
    <row r="185" spans="1:39" x14ac:dyDescent="0.4">
      <c r="A185" s="132" t="str">
        <f t="shared" si="82"/>
        <v>MarzoAseguradora Agropecuaria Dominicana, S. A.</v>
      </c>
      <c r="B185" s="51" t="s">
        <v>117</v>
      </c>
      <c r="C185" s="88">
        <f t="shared" si="69"/>
        <v>2580898.3600000003</v>
      </c>
      <c r="D185" s="88">
        <f t="shared" si="70"/>
        <v>49725959.149999999</v>
      </c>
      <c r="E185" s="87" t="s">
        <v>171</v>
      </c>
      <c r="F185" s="87" t="s">
        <v>171</v>
      </c>
      <c r="G185" s="87">
        <f t="shared" si="71"/>
        <v>0</v>
      </c>
      <c r="H185" s="87">
        <v>2299269.66</v>
      </c>
      <c r="I185" s="87" t="s">
        <v>171</v>
      </c>
      <c r="J185" s="87">
        <f t="shared" si="72"/>
        <v>2299269.66</v>
      </c>
      <c r="K185" s="87" t="s">
        <v>171</v>
      </c>
      <c r="L185" s="87" t="s">
        <v>171</v>
      </c>
      <c r="M185" s="87">
        <f t="shared" si="73"/>
        <v>0</v>
      </c>
      <c r="N185" s="87" t="s">
        <v>171</v>
      </c>
      <c r="O185" s="87" t="s">
        <v>171</v>
      </c>
      <c r="P185" s="87">
        <f t="shared" si="74"/>
        <v>0</v>
      </c>
      <c r="Q185" s="87" t="s">
        <v>171</v>
      </c>
      <c r="R185" s="87" t="s">
        <v>171</v>
      </c>
      <c r="S185" s="87">
        <f t="shared" si="75"/>
        <v>0</v>
      </c>
      <c r="T185" s="87" t="s">
        <v>171</v>
      </c>
      <c r="U185" s="87" t="s">
        <v>171</v>
      </c>
      <c r="V185" s="87">
        <f t="shared" si="76"/>
        <v>0</v>
      </c>
      <c r="W185" s="87" t="s">
        <v>171</v>
      </c>
      <c r="X185" s="87" t="s">
        <v>171</v>
      </c>
      <c r="Y185" s="87">
        <f t="shared" si="77"/>
        <v>0</v>
      </c>
      <c r="Z185" s="87" t="s">
        <v>171</v>
      </c>
      <c r="AA185" s="87" t="s">
        <v>171</v>
      </c>
      <c r="AB185" s="87">
        <f t="shared" si="78"/>
        <v>0</v>
      </c>
      <c r="AC185" s="87" t="s">
        <v>171</v>
      </c>
      <c r="AD185" s="87">
        <v>49725959.149999999</v>
      </c>
      <c r="AE185" s="87">
        <f t="shared" si="79"/>
        <v>49725959.149999999</v>
      </c>
      <c r="AF185" s="87" t="s">
        <v>171</v>
      </c>
      <c r="AG185" s="87" t="s">
        <v>171</v>
      </c>
      <c r="AH185" s="87">
        <f t="shared" si="80"/>
        <v>0</v>
      </c>
      <c r="AI185" s="87">
        <v>281628.7</v>
      </c>
      <c r="AJ185" s="87" t="s">
        <v>171</v>
      </c>
      <c r="AK185" s="87">
        <f t="shared" si="81"/>
        <v>281628.7</v>
      </c>
      <c r="AM185" s="132" t="s">
        <v>2</v>
      </c>
    </row>
    <row r="186" spans="1:39" x14ac:dyDescent="0.4">
      <c r="A186" s="132" t="str">
        <f t="shared" si="82"/>
        <v>MarzoBanesco Seguros</v>
      </c>
      <c r="B186" s="51" t="s">
        <v>118</v>
      </c>
      <c r="C186" s="88">
        <f t="shared" si="69"/>
        <v>70826722.689999998</v>
      </c>
      <c r="D186" s="88">
        <f t="shared" si="70"/>
        <v>1210676.25</v>
      </c>
      <c r="E186" s="87">
        <v>398229.19</v>
      </c>
      <c r="F186" s="87" t="s">
        <v>171</v>
      </c>
      <c r="G186" s="87">
        <f t="shared" si="71"/>
        <v>398229.19</v>
      </c>
      <c r="H186" s="87">
        <v>3291513.38</v>
      </c>
      <c r="I186" s="87" t="s">
        <v>171</v>
      </c>
      <c r="J186" s="87">
        <f t="shared" si="72"/>
        <v>3291513.38</v>
      </c>
      <c r="K186" s="87" t="s">
        <v>171</v>
      </c>
      <c r="L186" s="87" t="s">
        <v>171</v>
      </c>
      <c r="M186" s="87">
        <f t="shared" si="73"/>
        <v>0</v>
      </c>
      <c r="N186" s="87">
        <v>1947971.19</v>
      </c>
      <c r="O186" s="87" t="s">
        <v>171</v>
      </c>
      <c r="P186" s="87">
        <f t="shared" si="74"/>
        <v>1947971.19</v>
      </c>
      <c r="Q186" s="87">
        <v>16388223.189999999</v>
      </c>
      <c r="R186" s="87">
        <v>1186392.78</v>
      </c>
      <c r="S186" s="87">
        <f t="shared" si="75"/>
        <v>17574615.969999999</v>
      </c>
      <c r="T186" s="87">
        <v>213732.56</v>
      </c>
      <c r="U186" s="87" t="s">
        <v>171</v>
      </c>
      <c r="V186" s="87">
        <f t="shared" si="76"/>
        <v>213732.56</v>
      </c>
      <c r="W186" s="87">
        <v>704047.56</v>
      </c>
      <c r="X186" s="87" t="s">
        <v>171</v>
      </c>
      <c r="Y186" s="87">
        <f t="shared" si="77"/>
        <v>704047.56</v>
      </c>
      <c r="Z186" s="87">
        <v>37281791.810000002</v>
      </c>
      <c r="AA186" s="87">
        <v>5283.47</v>
      </c>
      <c r="AB186" s="87">
        <f t="shared" si="78"/>
        <v>37287075.280000001</v>
      </c>
      <c r="AC186" s="87" t="s">
        <v>171</v>
      </c>
      <c r="AD186" s="87" t="s">
        <v>171</v>
      </c>
      <c r="AE186" s="87">
        <f t="shared" si="79"/>
        <v>0</v>
      </c>
      <c r="AF186" s="87">
        <v>5221133.9400000004</v>
      </c>
      <c r="AG186" s="87">
        <v>19000</v>
      </c>
      <c r="AH186" s="87">
        <f t="shared" si="80"/>
        <v>5240133.9400000004</v>
      </c>
      <c r="AI186" s="87">
        <v>5380079.8700000001</v>
      </c>
      <c r="AJ186" s="87" t="s">
        <v>171</v>
      </c>
      <c r="AK186" s="87">
        <f t="shared" si="81"/>
        <v>5380079.8700000001</v>
      </c>
      <c r="AM186" s="132" t="s">
        <v>2</v>
      </c>
    </row>
    <row r="187" spans="1:39" x14ac:dyDescent="0.4">
      <c r="A187" s="132" t="str">
        <f t="shared" si="82"/>
        <v>MarzoAtlántica Seguros, S. A.</v>
      </c>
      <c r="B187" s="51" t="s">
        <v>119</v>
      </c>
      <c r="C187" s="88">
        <f t="shared" si="69"/>
        <v>66497484.539999992</v>
      </c>
      <c r="D187" s="88">
        <f t="shared" si="70"/>
        <v>0</v>
      </c>
      <c r="E187" s="87">
        <v>56857.4</v>
      </c>
      <c r="F187" s="87" t="s">
        <v>171</v>
      </c>
      <c r="G187" s="87">
        <f t="shared" si="71"/>
        <v>56857.4</v>
      </c>
      <c r="H187" s="87">
        <v>786499.08</v>
      </c>
      <c r="I187" s="87" t="s">
        <v>171</v>
      </c>
      <c r="J187" s="87">
        <f t="shared" si="72"/>
        <v>786499.08</v>
      </c>
      <c r="K187" s="87" t="s">
        <v>171</v>
      </c>
      <c r="L187" s="87" t="s">
        <v>171</v>
      </c>
      <c r="M187" s="87">
        <f t="shared" si="73"/>
        <v>0</v>
      </c>
      <c r="N187" s="87" t="s">
        <v>171</v>
      </c>
      <c r="O187" s="87" t="s">
        <v>171</v>
      </c>
      <c r="P187" s="87">
        <f t="shared" si="74"/>
        <v>0</v>
      </c>
      <c r="Q187" s="87">
        <v>748058.13</v>
      </c>
      <c r="R187" s="87" t="s">
        <v>171</v>
      </c>
      <c r="S187" s="87">
        <f t="shared" si="75"/>
        <v>748058.13</v>
      </c>
      <c r="T187" s="87">
        <v>3515.61</v>
      </c>
      <c r="U187" s="87" t="s">
        <v>171</v>
      </c>
      <c r="V187" s="87">
        <f t="shared" si="76"/>
        <v>3515.61</v>
      </c>
      <c r="W187" s="87">
        <v>5499.14</v>
      </c>
      <c r="X187" s="87" t="s">
        <v>171</v>
      </c>
      <c r="Y187" s="87">
        <f t="shared" si="77"/>
        <v>5499.14</v>
      </c>
      <c r="Z187" s="87">
        <v>64774227.409999996</v>
      </c>
      <c r="AA187" s="87" t="s">
        <v>171</v>
      </c>
      <c r="AB187" s="87">
        <f t="shared" si="78"/>
        <v>64774227.409999996</v>
      </c>
      <c r="AC187" s="87" t="s">
        <v>171</v>
      </c>
      <c r="AD187" s="87" t="s">
        <v>171</v>
      </c>
      <c r="AE187" s="87">
        <f t="shared" si="79"/>
        <v>0</v>
      </c>
      <c r="AF187" s="87">
        <v>29571.119999999999</v>
      </c>
      <c r="AG187" s="87" t="s">
        <v>171</v>
      </c>
      <c r="AH187" s="87">
        <f t="shared" si="80"/>
        <v>29571.119999999999</v>
      </c>
      <c r="AI187" s="87">
        <v>93256.65</v>
      </c>
      <c r="AJ187" s="87" t="s">
        <v>171</v>
      </c>
      <c r="AK187" s="87">
        <f t="shared" si="81"/>
        <v>93256.65</v>
      </c>
      <c r="AM187" s="132" t="s">
        <v>2</v>
      </c>
    </row>
    <row r="188" spans="1:39" x14ac:dyDescent="0.4">
      <c r="A188" s="132" t="str">
        <f t="shared" si="82"/>
        <v>MarzoSeguros La Internacional, S. A.</v>
      </c>
      <c r="B188" s="51" t="s">
        <v>80</v>
      </c>
      <c r="C188" s="88">
        <f t="shared" si="69"/>
        <v>51610063.069999993</v>
      </c>
      <c r="D188" s="88">
        <f t="shared" si="70"/>
        <v>0</v>
      </c>
      <c r="E188" s="87" t="s">
        <v>171</v>
      </c>
      <c r="F188" s="87" t="s">
        <v>171</v>
      </c>
      <c r="G188" s="87">
        <f t="shared" si="71"/>
        <v>0</v>
      </c>
      <c r="H188" s="87" t="s">
        <v>171</v>
      </c>
      <c r="I188" s="87" t="s">
        <v>171</v>
      </c>
      <c r="J188" s="87">
        <f t="shared" si="72"/>
        <v>0</v>
      </c>
      <c r="K188" s="87" t="s">
        <v>171</v>
      </c>
      <c r="L188" s="87" t="s">
        <v>171</v>
      </c>
      <c r="M188" s="87">
        <f t="shared" si="73"/>
        <v>0</v>
      </c>
      <c r="N188" s="87" t="s">
        <v>171</v>
      </c>
      <c r="O188" s="87" t="s">
        <v>171</v>
      </c>
      <c r="P188" s="87">
        <f t="shared" si="74"/>
        <v>0</v>
      </c>
      <c r="Q188" s="87">
        <v>3068.97</v>
      </c>
      <c r="R188" s="87" t="s">
        <v>171</v>
      </c>
      <c r="S188" s="87">
        <f t="shared" si="75"/>
        <v>3068.97</v>
      </c>
      <c r="T188" s="87" t="s">
        <v>171</v>
      </c>
      <c r="U188" s="87" t="s">
        <v>171</v>
      </c>
      <c r="V188" s="87">
        <f t="shared" si="76"/>
        <v>0</v>
      </c>
      <c r="W188" s="87" t="s">
        <v>171</v>
      </c>
      <c r="X188" s="87" t="s">
        <v>171</v>
      </c>
      <c r="Y188" s="87">
        <f t="shared" si="77"/>
        <v>0</v>
      </c>
      <c r="Z188" s="87">
        <v>51437856.159999996</v>
      </c>
      <c r="AA188" s="87" t="s">
        <v>171</v>
      </c>
      <c r="AB188" s="87">
        <f t="shared" si="78"/>
        <v>51437856.159999996</v>
      </c>
      <c r="AC188" s="87" t="s">
        <v>171</v>
      </c>
      <c r="AD188" s="87" t="s">
        <v>171</v>
      </c>
      <c r="AE188" s="87">
        <f t="shared" si="79"/>
        <v>0</v>
      </c>
      <c r="AF188" s="87">
        <v>169137.94</v>
      </c>
      <c r="AG188" s="87" t="s">
        <v>171</v>
      </c>
      <c r="AH188" s="87">
        <f t="shared" si="80"/>
        <v>169137.94</v>
      </c>
      <c r="AI188" s="87" t="s">
        <v>171</v>
      </c>
      <c r="AJ188" s="87" t="s">
        <v>171</v>
      </c>
      <c r="AK188" s="87">
        <f t="shared" si="81"/>
        <v>0</v>
      </c>
      <c r="AM188" s="132" t="s">
        <v>2</v>
      </c>
    </row>
    <row r="189" spans="1:39" x14ac:dyDescent="0.4">
      <c r="A189" s="132" t="str">
        <f t="shared" si="82"/>
        <v xml:space="preserve">MarzoCooperativa Nacional De Seguros, Inc </v>
      </c>
      <c r="B189" s="51" t="s">
        <v>120</v>
      </c>
      <c r="C189" s="88">
        <f t="shared" si="69"/>
        <v>48089811.590000004</v>
      </c>
      <c r="D189" s="88">
        <f t="shared" si="70"/>
        <v>29053.63</v>
      </c>
      <c r="E189" s="87" t="s">
        <v>171</v>
      </c>
      <c r="F189" s="87" t="s">
        <v>171</v>
      </c>
      <c r="G189" s="87">
        <f t="shared" si="71"/>
        <v>0</v>
      </c>
      <c r="H189" s="87">
        <v>16795456.190000001</v>
      </c>
      <c r="I189" s="87">
        <v>29053.63</v>
      </c>
      <c r="J189" s="87">
        <f t="shared" si="72"/>
        <v>16824509.82</v>
      </c>
      <c r="K189" s="87" t="s">
        <v>171</v>
      </c>
      <c r="L189" s="87" t="s">
        <v>171</v>
      </c>
      <c r="M189" s="87">
        <f t="shared" si="73"/>
        <v>0</v>
      </c>
      <c r="N189" s="87" t="s">
        <v>171</v>
      </c>
      <c r="O189" s="87" t="s">
        <v>171</v>
      </c>
      <c r="P189" s="87">
        <f t="shared" si="74"/>
        <v>0</v>
      </c>
      <c r="Q189" s="87">
        <v>4591141.5</v>
      </c>
      <c r="R189" s="87" t="s">
        <v>171</v>
      </c>
      <c r="S189" s="87">
        <f t="shared" si="75"/>
        <v>4591141.5</v>
      </c>
      <c r="T189" s="87" t="s">
        <v>171</v>
      </c>
      <c r="U189" s="87" t="s">
        <v>171</v>
      </c>
      <c r="V189" s="87">
        <f t="shared" si="76"/>
        <v>0</v>
      </c>
      <c r="W189" s="87">
        <v>11767.22</v>
      </c>
      <c r="X189" s="87" t="s">
        <v>171</v>
      </c>
      <c r="Y189" s="87">
        <f t="shared" si="77"/>
        <v>11767.22</v>
      </c>
      <c r="Z189" s="87">
        <v>25631846.18</v>
      </c>
      <c r="AA189" s="87" t="s">
        <v>171</v>
      </c>
      <c r="AB189" s="87">
        <f t="shared" si="78"/>
        <v>25631846.18</v>
      </c>
      <c r="AC189" s="87" t="s">
        <v>171</v>
      </c>
      <c r="AD189" s="87" t="s">
        <v>171</v>
      </c>
      <c r="AE189" s="87">
        <f t="shared" si="79"/>
        <v>0</v>
      </c>
      <c r="AF189" s="87">
        <v>394120.52</v>
      </c>
      <c r="AG189" s="87" t="s">
        <v>171</v>
      </c>
      <c r="AH189" s="87">
        <f t="shared" si="80"/>
        <v>394120.52</v>
      </c>
      <c r="AI189" s="87">
        <v>665479.98</v>
      </c>
      <c r="AJ189" s="87" t="s">
        <v>171</v>
      </c>
      <c r="AK189" s="87">
        <f t="shared" si="81"/>
        <v>665479.98</v>
      </c>
      <c r="AM189" s="132" t="s">
        <v>2</v>
      </c>
    </row>
    <row r="190" spans="1:39" x14ac:dyDescent="0.4">
      <c r="A190" s="132" t="str">
        <f t="shared" si="82"/>
        <v>MarzoAngloamericana de Seguros, S. A.</v>
      </c>
      <c r="B190" s="51" t="s">
        <v>78</v>
      </c>
      <c r="C190" s="88">
        <f t="shared" si="69"/>
        <v>38675479.170000002</v>
      </c>
      <c r="D190" s="88">
        <f t="shared" si="70"/>
        <v>422076.93</v>
      </c>
      <c r="E190" s="87">
        <v>4508.62</v>
      </c>
      <c r="F190" s="87" t="s">
        <v>171</v>
      </c>
      <c r="G190" s="87">
        <f t="shared" si="71"/>
        <v>4508.62</v>
      </c>
      <c r="H190" s="87">
        <v>5669563.9699999997</v>
      </c>
      <c r="I190" s="87" t="s">
        <v>171</v>
      </c>
      <c r="J190" s="87">
        <f t="shared" si="72"/>
        <v>5669563.9699999997</v>
      </c>
      <c r="K190" s="87" t="s">
        <v>171</v>
      </c>
      <c r="L190" s="87" t="s">
        <v>171</v>
      </c>
      <c r="M190" s="87">
        <f t="shared" si="73"/>
        <v>0</v>
      </c>
      <c r="N190" s="87" t="s">
        <v>171</v>
      </c>
      <c r="O190" s="87" t="s">
        <v>171</v>
      </c>
      <c r="P190" s="87">
        <f t="shared" si="74"/>
        <v>0</v>
      </c>
      <c r="Q190" s="87">
        <v>3684134.21</v>
      </c>
      <c r="R190" s="87">
        <v>282528.93</v>
      </c>
      <c r="S190" s="87">
        <f t="shared" si="75"/>
        <v>3966663.14</v>
      </c>
      <c r="T190" s="87">
        <v>67892.13</v>
      </c>
      <c r="U190" s="87" t="s">
        <v>171</v>
      </c>
      <c r="V190" s="87">
        <f t="shared" si="76"/>
        <v>67892.13</v>
      </c>
      <c r="W190" s="87">
        <v>2761.91</v>
      </c>
      <c r="X190" s="87" t="s">
        <v>171</v>
      </c>
      <c r="Y190" s="87">
        <f t="shared" si="77"/>
        <v>2761.91</v>
      </c>
      <c r="Z190" s="87">
        <v>23674220.890000001</v>
      </c>
      <c r="AA190" s="87" t="s">
        <v>171</v>
      </c>
      <c r="AB190" s="87">
        <f t="shared" si="78"/>
        <v>23674220.890000001</v>
      </c>
      <c r="AC190" s="87" t="s">
        <v>171</v>
      </c>
      <c r="AD190" s="87" t="s">
        <v>171</v>
      </c>
      <c r="AE190" s="87">
        <f t="shared" si="79"/>
        <v>0</v>
      </c>
      <c r="AF190" s="87">
        <v>1333491.83</v>
      </c>
      <c r="AG190" s="87">
        <v>87464</v>
      </c>
      <c r="AH190" s="87">
        <f t="shared" si="80"/>
        <v>1420955.83</v>
      </c>
      <c r="AI190" s="87">
        <v>4238905.6100000003</v>
      </c>
      <c r="AJ190" s="87">
        <v>52084</v>
      </c>
      <c r="AK190" s="87">
        <f t="shared" si="81"/>
        <v>4290989.6100000003</v>
      </c>
      <c r="AM190" s="132" t="s">
        <v>2</v>
      </c>
    </row>
    <row r="191" spans="1:39" x14ac:dyDescent="0.4">
      <c r="A191" s="132" t="str">
        <f t="shared" si="82"/>
        <v>MarzoAtrio Seguros S. A.</v>
      </c>
      <c r="B191" s="51" t="s">
        <v>121</v>
      </c>
      <c r="C191" s="88">
        <f t="shared" si="69"/>
        <v>25699423.630000003</v>
      </c>
      <c r="D191" s="88">
        <f t="shared" si="70"/>
        <v>18760277.760000002</v>
      </c>
      <c r="E191" s="87">
        <v>7880</v>
      </c>
      <c r="F191" s="87" t="s">
        <v>171</v>
      </c>
      <c r="G191" s="87">
        <f t="shared" si="71"/>
        <v>7880</v>
      </c>
      <c r="H191" s="87">
        <v>455299.79</v>
      </c>
      <c r="I191" s="87">
        <v>15092663.16</v>
      </c>
      <c r="J191" s="87">
        <f t="shared" si="72"/>
        <v>15547962.949999999</v>
      </c>
      <c r="K191" s="87" t="s">
        <v>171</v>
      </c>
      <c r="L191" s="87">
        <v>3584249.75</v>
      </c>
      <c r="M191" s="87">
        <f t="shared" si="73"/>
        <v>3584249.75</v>
      </c>
      <c r="N191" s="87">
        <v>3476.27</v>
      </c>
      <c r="O191" s="87" t="s">
        <v>171</v>
      </c>
      <c r="P191" s="87">
        <f t="shared" si="74"/>
        <v>3476.27</v>
      </c>
      <c r="Q191" s="87">
        <v>2487584.5</v>
      </c>
      <c r="R191" s="87">
        <v>40064.44</v>
      </c>
      <c r="S191" s="87">
        <f t="shared" si="75"/>
        <v>2527648.94</v>
      </c>
      <c r="T191" s="87">
        <v>118218.79</v>
      </c>
      <c r="U191" s="87" t="s">
        <v>171</v>
      </c>
      <c r="V191" s="87">
        <f t="shared" si="76"/>
        <v>118218.79</v>
      </c>
      <c r="W191" s="87">
        <v>61246.99</v>
      </c>
      <c r="X191" s="87" t="s">
        <v>171</v>
      </c>
      <c r="Y191" s="87">
        <f t="shared" si="77"/>
        <v>61246.99</v>
      </c>
      <c r="Z191" s="87">
        <v>18385148.350000001</v>
      </c>
      <c r="AA191" s="87">
        <v>0.06</v>
      </c>
      <c r="AB191" s="87">
        <f t="shared" si="78"/>
        <v>18385148.41</v>
      </c>
      <c r="AC191" s="87" t="s">
        <v>171</v>
      </c>
      <c r="AD191" s="87" t="s">
        <v>171</v>
      </c>
      <c r="AE191" s="87">
        <f t="shared" si="79"/>
        <v>0</v>
      </c>
      <c r="AF191" s="87">
        <v>2864490.08</v>
      </c>
      <c r="AG191" s="87" t="s">
        <v>171</v>
      </c>
      <c r="AH191" s="87">
        <f t="shared" si="80"/>
        <v>2864490.08</v>
      </c>
      <c r="AI191" s="87">
        <v>1316078.8600000001</v>
      </c>
      <c r="AJ191" s="87">
        <v>43300.35</v>
      </c>
      <c r="AK191" s="87">
        <f t="shared" si="81"/>
        <v>1359379.2100000002</v>
      </c>
      <c r="AM191" s="132" t="s">
        <v>2</v>
      </c>
    </row>
    <row r="192" spans="1:39" x14ac:dyDescent="0.4">
      <c r="A192" s="132" t="str">
        <f t="shared" si="82"/>
        <v>MarzoCuna Mutual Insurance Society Dominicana</v>
      </c>
      <c r="B192" s="50" t="s">
        <v>122</v>
      </c>
      <c r="C192" s="88">
        <f t="shared" si="69"/>
        <v>34691537.950000003</v>
      </c>
      <c r="D192" s="88">
        <f t="shared" si="70"/>
        <v>0</v>
      </c>
      <c r="E192" s="87" t="s">
        <v>171</v>
      </c>
      <c r="F192" s="87" t="s">
        <v>171</v>
      </c>
      <c r="G192" s="87">
        <f t="shared" si="71"/>
        <v>0</v>
      </c>
      <c r="H192" s="87">
        <v>32988620.32</v>
      </c>
      <c r="I192" s="87" t="s">
        <v>171</v>
      </c>
      <c r="J192" s="87">
        <f t="shared" si="72"/>
        <v>32988620.32</v>
      </c>
      <c r="K192" s="87" t="s">
        <v>171</v>
      </c>
      <c r="L192" s="87" t="s">
        <v>171</v>
      </c>
      <c r="M192" s="87">
        <f t="shared" si="73"/>
        <v>0</v>
      </c>
      <c r="N192" s="87" t="s">
        <v>171</v>
      </c>
      <c r="O192" s="87" t="s">
        <v>171</v>
      </c>
      <c r="P192" s="87">
        <f t="shared" si="74"/>
        <v>0</v>
      </c>
      <c r="Q192" s="87" t="s">
        <v>171</v>
      </c>
      <c r="R192" s="87" t="s">
        <v>171</v>
      </c>
      <c r="S192" s="87">
        <f t="shared" si="75"/>
        <v>0</v>
      </c>
      <c r="T192" s="87" t="s">
        <v>171</v>
      </c>
      <c r="U192" s="87" t="s">
        <v>171</v>
      </c>
      <c r="V192" s="87">
        <f t="shared" si="76"/>
        <v>0</v>
      </c>
      <c r="W192" s="87" t="s">
        <v>171</v>
      </c>
      <c r="X192" s="87" t="s">
        <v>171</v>
      </c>
      <c r="Y192" s="87">
        <f t="shared" si="77"/>
        <v>0</v>
      </c>
      <c r="Z192" s="87" t="s">
        <v>171</v>
      </c>
      <c r="AA192" s="87" t="s">
        <v>171</v>
      </c>
      <c r="AB192" s="87">
        <f t="shared" si="78"/>
        <v>0</v>
      </c>
      <c r="AC192" s="87" t="s">
        <v>171</v>
      </c>
      <c r="AD192" s="87" t="s">
        <v>171</v>
      </c>
      <c r="AE192" s="87">
        <f t="shared" si="79"/>
        <v>0</v>
      </c>
      <c r="AF192" s="87">
        <v>1702917.63</v>
      </c>
      <c r="AG192" s="87" t="s">
        <v>171</v>
      </c>
      <c r="AH192" s="87">
        <f t="shared" si="80"/>
        <v>1702917.63</v>
      </c>
      <c r="AI192" s="87" t="s">
        <v>171</v>
      </c>
      <c r="AJ192" s="87" t="s">
        <v>171</v>
      </c>
      <c r="AK192" s="87">
        <f t="shared" si="81"/>
        <v>0</v>
      </c>
      <c r="AM192" s="132" t="s">
        <v>2</v>
      </c>
    </row>
    <row r="193" spans="1:39" x14ac:dyDescent="0.4">
      <c r="A193" s="132" t="str">
        <f t="shared" si="82"/>
        <v>MarzoBMI Compañía de Seguros, S. A.</v>
      </c>
      <c r="B193" s="51" t="s">
        <v>87</v>
      </c>
      <c r="C193" s="88">
        <f t="shared" si="69"/>
        <v>321113.59000000003</v>
      </c>
      <c r="D193" s="88">
        <f t="shared" si="70"/>
        <v>33566145.939999998</v>
      </c>
      <c r="E193" s="87" t="s">
        <v>171</v>
      </c>
      <c r="F193" s="87" t="s">
        <v>171</v>
      </c>
      <c r="G193" s="87">
        <f t="shared" si="71"/>
        <v>0</v>
      </c>
      <c r="H193" s="87">
        <v>321113.59000000003</v>
      </c>
      <c r="I193" s="87" t="s">
        <v>171</v>
      </c>
      <c r="J193" s="87">
        <f t="shared" si="72"/>
        <v>321113.59000000003</v>
      </c>
      <c r="K193" s="87" t="s">
        <v>171</v>
      </c>
      <c r="L193" s="87">
        <v>33566145.939999998</v>
      </c>
      <c r="M193" s="87">
        <f t="shared" si="73"/>
        <v>33566145.939999998</v>
      </c>
      <c r="N193" s="87" t="s">
        <v>171</v>
      </c>
      <c r="O193" s="87" t="s">
        <v>171</v>
      </c>
      <c r="P193" s="87">
        <f t="shared" si="74"/>
        <v>0</v>
      </c>
      <c r="Q193" s="87" t="s">
        <v>171</v>
      </c>
      <c r="R193" s="87" t="s">
        <v>171</v>
      </c>
      <c r="S193" s="87">
        <f t="shared" si="75"/>
        <v>0</v>
      </c>
      <c r="T193" s="87" t="s">
        <v>171</v>
      </c>
      <c r="U193" s="87" t="s">
        <v>171</v>
      </c>
      <c r="V193" s="87">
        <f t="shared" si="76"/>
        <v>0</v>
      </c>
      <c r="W193" s="87" t="s">
        <v>171</v>
      </c>
      <c r="X193" s="87" t="s">
        <v>171</v>
      </c>
      <c r="Y193" s="87">
        <f t="shared" si="77"/>
        <v>0</v>
      </c>
      <c r="Z193" s="87" t="s">
        <v>171</v>
      </c>
      <c r="AA193" s="87" t="s">
        <v>171</v>
      </c>
      <c r="AB193" s="87">
        <f t="shared" si="78"/>
        <v>0</v>
      </c>
      <c r="AC193" s="87" t="s">
        <v>171</v>
      </c>
      <c r="AD193" s="87" t="s">
        <v>171</v>
      </c>
      <c r="AE193" s="87">
        <f t="shared" si="79"/>
        <v>0</v>
      </c>
      <c r="AF193" s="87" t="s">
        <v>171</v>
      </c>
      <c r="AG193" s="87" t="s">
        <v>171</v>
      </c>
      <c r="AH193" s="87">
        <f t="shared" si="80"/>
        <v>0</v>
      </c>
      <c r="AI193" s="87" t="s">
        <v>171</v>
      </c>
      <c r="AJ193" s="87" t="s">
        <v>171</v>
      </c>
      <c r="AK193" s="87">
        <f t="shared" si="81"/>
        <v>0</v>
      </c>
      <c r="AM193" s="132" t="s">
        <v>2</v>
      </c>
    </row>
    <row r="194" spans="1:39" x14ac:dyDescent="0.4">
      <c r="A194" s="132" t="str">
        <f t="shared" si="82"/>
        <v>MarzoBupa Dominicana, S. A.</v>
      </c>
      <c r="B194" s="51" t="s">
        <v>123</v>
      </c>
      <c r="C194" s="88">
        <f t="shared" si="69"/>
        <v>0</v>
      </c>
      <c r="D194" s="88">
        <f t="shared" si="70"/>
        <v>35596591.780000001</v>
      </c>
      <c r="E194" s="87" t="s">
        <v>171</v>
      </c>
      <c r="F194" s="87" t="s">
        <v>171</v>
      </c>
      <c r="G194" s="87">
        <f t="shared" si="71"/>
        <v>0</v>
      </c>
      <c r="H194" s="87" t="s">
        <v>171</v>
      </c>
      <c r="I194" s="87" t="s">
        <v>171</v>
      </c>
      <c r="J194" s="87">
        <f t="shared" si="72"/>
        <v>0</v>
      </c>
      <c r="K194" s="87" t="s">
        <v>171</v>
      </c>
      <c r="L194" s="87">
        <v>35596591.780000001</v>
      </c>
      <c r="M194" s="87">
        <f t="shared" si="73"/>
        <v>35596591.780000001</v>
      </c>
      <c r="N194" s="87" t="s">
        <v>171</v>
      </c>
      <c r="O194" s="87" t="s">
        <v>171</v>
      </c>
      <c r="P194" s="87">
        <f t="shared" si="74"/>
        <v>0</v>
      </c>
      <c r="Q194" s="87" t="s">
        <v>171</v>
      </c>
      <c r="R194" s="87" t="s">
        <v>171</v>
      </c>
      <c r="S194" s="87">
        <f t="shared" si="75"/>
        <v>0</v>
      </c>
      <c r="T194" s="87" t="s">
        <v>171</v>
      </c>
      <c r="U194" s="87" t="s">
        <v>171</v>
      </c>
      <c r="V194" s="87">
        <f t="shared" si="76"/>
        <v>0</v>
      </c>
      <c r="W194" s="87" t="s">
        <v>171</v>
      </c>
      <c r="X194" s="87" t="s">
        <v>171</v>
      </c>
      <c r="Y194" s="87">
        <f t="shared" si="77"/>
        <v>0</v>
      </c>
      <c r="Z194" s="87" t="s">
        <v>171</v>
      </c>
      <c r="AA194" s="87" t="s">
        <v>171</v>
      </c>
      <c r="AB194" s="87">
        <f t="shared" si="78"/>
        <v>0</v>
      </c>
      <c r="AC194" s="87" t="s">
        <v>171</v>
      </c>
      <c r="AD194" s="87" t="s">
        <v>171</v>
      </c>
      <c r="AE194" s="87">
        <f t="shared" si="79"/>
        <v>0</v>
      </c>
      <c r="AF194" s="87" t="s">
        <v>171</v>
      </c>
      <c r="AG194" s="87" t="s">
        <v>171</v>
      </c>
      <c r="AH194" s="87">
        <f t="shared" si="80"/>
        <v>0</v>
      </c>
      <c r="AI194" s="87" t="s">
        <v>171</v>
      </c>
      <c r="AJ194" s="87" t="s">
        <v>171</v>
      </c>
      <c r="AK194" s="87">
        <f t="shared" si="81"/>
        <v>0</v>
      </c>
      <c r="AM194" s="132" t="s">
        <v>2</v>
      </c>
    </row>
    <row r="195" spans="1:39" x14ac:dyDescent="0.4">
      <c r="A195" s="132" t="str">
        <f t="shared" si="82"/>
        <v>MarzoSeguros APS, S.R.L.</v>
      </c>
      <c r="B195" s="51" t="s">
        <v>124</v>
      </c>
      <c r="C195" s="88">
        <f t="shared" si="69"/>
        <v>25456666.439999998</v>
      </c>
      <c r="D195" s="88">
        <f t="shared" si="70"/>
        <v>858370</v>
      </c>
      <c r="E195" s="87" t="s">
        <v>171</v>
      </c>
      <c r="F195" s="87" t="s">
        <v>171</v>
      </c>
      <c r="G195" s="87">
        <f t="shared" si="71"/>
        <v>0</v>
      </c>
      <c r="H195" s="87">
        <v>2248482.4900000002</v>
      </c>
      <c r="I195" s="87" t="s">
        <v>171</v>
      </c>
      <c r="J195" s="87">
        <f t="shared" si="72"/>
        <v>2248482.4900000002</v>
      </c>
      <c r="K195" s="87" t="s">
        <v>171</v>
      </c>
      <c r="L195" s="87">
        <v>858370</v>
      </c>
      <c r="M195" s="87">
        <f t="shared" si="73"/>
        <v>858370</v>
      </c>
      <c r="N195" s="87">
        <v>36917</v>
      </c>
      <c r="O195" s="87" t="s">
        <v>171</v>
      </c>
      <c r="P195" s="87">
        <f t="shared" si="74"/>
        <v>36917</v>
      </c>
      <c r="Q195" s="87">
        <v>2551412.36</v>
      </c>
      <c r="R195" s="87" t="s">
        <v>171</v>
      </c>
      <c r="S195" s="87">
        <f t="shared" si="75"/>
        <v>2551412.36</v>
      </c>
      <c r="T195" s="87">
        <v>308216.71999999997</v>
      </c>
      <c r="U195" s="87" t="s">
        <v>171</v>
      </c>
      <c r="V195" s="87">
        <f t="shared" si="76"/>
        <v>308216.71999999997</v>
      </c>
      <c r="W195" s="87">
        <v>212246.88</v>
      </c>
      <c r="X195" s="87" t="s">
        <v>171</v>
      </c>
      <c r="Y195" s="87">
        <f t="shared" si="77"/>
        <v>212246.88</v>
      </c>
      <c r="Z195" s="87">
        <v>7861378.9699999997</v>
      </c>
      <c r="AA195" s="87" t="s">
        <v>171</v>
      </c>
      <c r="AB195" s="87">
        <f t="shared" si="78"/>
        <v>7861378.9699999997</v>
      </c>
      <c r="AC195" s="87" t="s">
        <v>171</v>
      </c>
      <c r="AD195" s="87" t="s">
        <v>171</v>
      </c>
      <c r="AE195" s="87">
        <f t="shared" si="79"/>
        <v>0</v>
      </c>
      <c r="AF195" s="87">
        <v>9792088.9299999997</v>
      </c>
      <c r="AG195" s="87" t="s">
        <v>171</v>
      </c>
      <c r="AH195" s="87">
        <f t="shared" si="80"/>
        <v>9792088.9299999997</v>
      </c>
      <c r="AI195" s="87">
        <v>2445923.09</v>
      </c>
      <c r="AJ195" s="87" t="s">
        <v>171</v>
      </c>
      <c r="AK195" s="87">
        <f t="shared" si="81"/>
        <v>2445923.09</v>
      </c>
      <c r="AM195" s="132" t="s">
        <v>2</v>
      </c>
    </row>
    <row r="196" spans="1:39" x14ac:dyDescent="0.4">
      <c r="A196" s="132" t="str">
        <f t="shared" si="82"/>
        <v>MarzoMultiseguros Su, S.A.</v>
      </c>
      <c r="B196" s="51" t="s">
        <v>125</v>
      </c>
      <c r="C196" s="88">
        <f t="shared" si="69"/>
        <v>30527489.690000001</v>
      </c>
      <c r="D196" s="88">
        <f t="shared" si="70"/>
        <v>0</v>
      </c>
      <c r="E196" s="87" t="s">
        <v>171</v>
      </c>
      <c r="F196" s="87" t="s">
        <v>171</v>
      </c>
      <c r="G196" s="87">
        <f t="shared" si="71"/>
        <v>0</v>
      </c>
      <c r="H196" s="87">
        <v>343963.17</v>
      </c>
      <c r="I196" s="87" t="s">
        <v>171</v>
      </c>
      <c r="J196" s="87">
        <f t="shared" si="72"/>
        <v>343963.17</v>
      </c>
      <c r="K196" s="87" t="s">
        <v>171</v>
      </c>
      <c r="L196" s="87" t="s">
        <v>171</v>
      </c>
      <c r="M196" s="87">
        <f t="shared" si="73"/>
        <v>0</v>
      </c>
      <c r="N196" s="87">
        <v>28027.02</v>
      </c>
      <c r="O196" s="87" t="s">
        <v>171</v>
      </c>
      <c r="P196" s="87">
        <f t="shared" si="74"/>
        <v>28027.02</v>
      </c>
      <c r="Q196" s="87">
        <v>428609.33</v>
      </c>
      <c r="R196" s="87" t="s">
        <v>171</v>
      </c>
      <c r="S196" s="87">
        <f t="shared" si="75"/>
        <v>428609.33</v>
      </c>
      <c r="T196" s="87">
        <v>202748.68</v>
      </c>
      <c r="U196" s="87" t="s">
        <v>171</v>
      </c>
      <c r="V196" s="87">
        <f t="shared" si="76"/>
        <v>202748.68</v>
      </c>
      <c r="W196" s="87">
        <v>178869.04</v>
      </c>
      <c r="X196" s="87" t="s">
        <v>171</v>
      </c>
      <c r="Y196" s="87">
        <f t="shared" si="77"/>
        <v>178869.04</v>
      </c>
      <c r="Z196" s="87">
        <v>26521273.690000001</v>
      </c>
      <c r="AA196" s="87" t="s">
        <v>171</v>
      </c>
      <c r="AB196" s="87">
        <f t="shared" si="78"/>
        <v>26521273.690000001</v>
      </c>
      <c r="AC196" s="87" t="s">
        <v>171</v>
      </c>
      <c r="AD196" s="87" t="s">
        <v>171</v>
      </c>
      <c r="AE196" s="87">
        <f t="shared" si="79"/>
        <v>0</v>
      </c>
      <c r="AF196" s="87">
        <v>2272571.2799999998</v>
      </c>
      <c r="AG196" s="87" t="s">
        <v>171</v>
      </c>
      <c r="AH196" s="87">
        <f t="shared" si="80"/>
        <v>2272571.2799999998</v>
      </c>
      <c r="AI196" s="87">
        <v>551427.48</v>
      </c>
      <c r="AJ196" s="87" t="s">
        <v>171</v>
      </c>
      <c r="AK196" s="87">
        <f t="shared" si="81"/>
        <v>551427.48</v>
      </c>
      <c r="AM196" s="132" t="s">
        <v>2</v>
      </c>
    </row>
    <row r="197" spans="1:39" x14ac:dyDescent="0.4">
      <c r="A197" s="132" t="str">
        <f t="shared" si="82"/>
        <v>MarzoSeguros Ademi, S.A.</v>
      </c>
      <c r="B197" s="51" t="s">
        <v>126</v>
      </c>
      <c r="C197" s="88">
        <f t="shared" si="69"/>
        <v>18770987.949999999</v>
      </c>
      <c r="D197" s="88">
        <f t="shared" si="70"/>
        <v>154480.93</v>
      </c>
      <c r="E197" s="87" t="s">
        <v>171</v>
      </c>
      <c r="F197" s="87" t="s">
        <v>171</v>
      </c>
      <c r="G197" s="87">
        <f t="shared" si="71"/>
        <v>0</v>
      </c>
      <c r="H197" s="87">
        <v>11186427.060000001</v>
      </c>
      <c r="I197" s="87" t="s">
        <v>171</v>
      </c>
      <c r="J197" s="87">
        <f t="shared" si="72"/>
        <v>11186427.060000001</v>
      </c>
      <c r="K197" s="87" t="s">
        <v>171</v>
      </c>
      <c r="L197" s="87" t="s">
        <v>171</v>
      </c>
      <c r="M197" s="87">
        <f t="shared" si="73"/>
        <v>0</v>
      </c>
      <c r="N197" s="87" t="s">
        <v>171</v>
      </c>
      <c r="O197" s="87" t="s">
        <v>171</v>
      </c>
      <c r="P197" s="87">
        <f t="shared" si="74"/>
        <v>0</v>
      </c>
      <c r="Q197" s="87">
        <v>3262419.88</v>
      </c>
      <c r="R197" s="87">
        <v>148314.88</v>
      </c>
      <c r="S197" s="87">
        <f t="shared" si="75"/>
        <v>3410734.76</v>
      </c>
      <c r="T197" s="87" t="s">
        <v>171</v>
      </c>
      <c r="U197" s="87" t="s">
        <v>171</v>
      </c>
      <c r="V197" s="87">
        <f t="shared" si="76"/>
        <v>0</v>
      </c>
      <c r="W197" s="87">
        <v>1848.51</v>
      </c>
      <c r="X197" s="87" t="s">
        <v>171</v>
      </c>
      <c r="Y197" s="87">
        <f t="shared" si="77"/>
        <v>1848.51</v>
      </c>
      <c r="Z197" s="87" t="s">
        <v>171</v>
      </c>
      <c r="AA197" s="87">
        <v>4462.93</v>
      </c>
      <c r="AB197" s="87">
        <f t="shared" si="78"/>
        <v>4462.93</v>
      </c>
      <c r="AC197" s="87" t="s">
        <v>171</v>
      </c>
      <c r="AD197" s="87" t="s">
        <v>171</v>
      </c>
      <c r="AE197" s="87">
        <f t="shared" si="79"/>
        <v>0</v>
      </c>
      <c r="AF197" s="87">
        <v>82145.95</v>
      </c>
      <c r="AG197" s="87">
        <v>1072.01</v>
      </c>
      <c r="AH197" s="87">
        <f t="shared" si="80"/>
        <v>83217.959999999992</v>
      </c>
      <c r="AI197" s="87">
        <v>4238146.55</v>
      </c>
      <c r="AJ197" s="87">
        <v>631.11</v>
      </c>
      <c r="AK197" s="87">
        <f t="shared" si="81"/>
        <v>4238777.66</v>
      </c>
      <c r="AM197" s="132" t="s">
        <v>2</v>
      </c>
    </row>
    <row r="198" spans="1:39" x14ac:dyDescent="0.4">
      <c r="A198" s="132" t="str">
        <f t="shared" si="82"/>
        <v>MarzoFuturo Seguros</v>
      </c>
      <c r="B198" s="50" t="s">
        <v>109</v>
      </c>
      <c r="C198" s="88">
        <f t="shared" si="69"/>
        <v>16380759.469999999</v>
      </c>
      <c r="D198" s="88">
        <f t="shared" si="70"/>
        <v>2500000</v>
      </c>
      <c r="E198" s="87">
        <v>104926.68</v>
      </c>
      <c r="F198" s="87" t="s">
        <v>171</v>
      </c>
      <c r="G198" s="87">
        <f t="shared" si="71"/>
        <v>104926.68</v>
      </c>
      <c r="H198" s="87">
        <v>513741.4</v>
      </c>
      <c r="I198" s="87" t="s">
        <v>171</v>
      </c>
      <c r="J198" s="87">
        <f t="shared" si="72"/>
        <v>513741.4</v>
      </c>
      <c r="K198" s="87" t="s">
        <v>171</v>
      </c>
      <c r="L198" s="87">
        <v>2500000</v>
      </c>
      <c r="M198" s="87">
        <f t="shared" si="73"/>
        <v>2500000</v>
      </c>
      <c r="N198" s="87" t="s">
        <v>171</v>
      </c>
      <c r="O198" s="87" t="s">
        <v>171</v>
      </c>
      <c r="P198" s="87">
        <f t="shared" si="74"/>
        <v>0</v>
      </c>
      <c r="Q198" s="87">
        <v>403232.76</v>
      </c>
      <c r="R198" s="87" t="s">
        <v>171</v>
      </c>
      <c r="S198" s="87">
        <f t="shared" si="75"/>
        <v>403232.76</v>
      </c>
      <c r="T198" s="87" t="s">
        <v>171</v>
      </c>
      <c r="U198" s="87" t="s">
        <v>171</v>
      </c>
      <c r="V198" s="87">
        <f t="shared" si="76"/>
        <v>0</v>
      </c>
      <c r="W198" s="87" t="s">
        <v>171</v>
      </c>
      <c r="X198" s="87" t="s">
        <v>171</v>
      </c>
      <c r="Y198" s="87">
        <f t="shared" si="77"/>
        <v>0</v>
      </c>
      <c r="Z198" s="87">
        <v>13566900.279999999</v>
      </c>
      <c r="AA198" s="87" t="s">
        <v>171</v>
      </c>
      <c r="AB198" s="87">
        <f t="shared" si="78"/>
        <v>13566900.279999999</v>
      </c>
      <c r="AC198" s="87" t="s">
        <v>171</v>
      </c>
      <c r="AD198" s="87" t="s">
        <v>171</v>
      </c>
      <c r="AE198" s="87">
        <f t="shared" si="79"/>
        <v>0</v>
      </c>
      <c r="AF198" s="87">
        <v>1780517.16</v>
      </c>
      <c r="AG198" s="87" t="s">
        <v>171</v>
      </c>
      <c r="AH198" s="87">
        <f t="shared" si="80"/>
        <v>1780517.16</v>
      </c>
      <c r="AI198" s="87">
        <v>11441.19</v>
      </c>
      <c r="AJ198" s="87" t="s">
        <v>171</v>
      </c>
      <c r="AK198" s="87">
        <f t="shared" si="81"/>
        <v>11441.19</v>
      </c>
      <c r="AM198" s="132" t="s">
        <v>2</v>
      </c>
    </row>
    <row r="199" spans="1:39" x14ac:dyDescent="0.4">
      <c r="A199" s="132" t="str">
        <f t="shared" si="82"/>
        <v>MarzoConfederación del Canadá Dominicana, S. A.</v>
      </c>
      <c r="B199" s="51" t="s">
        <v>127</v>
      </c>
      <c r="C199" s="88">
        <f t="shared" si="69"/>
        <v>8617798.4600000009</v>
      </c>
      <c r="D199" s="88">
        <f t="shared" si="70"/>
        <v>0</v>
      </c>
      <c r="E199" s="87">
        <v>32553.02</v>
      </c>
      <c r="F199" s="87" t="s">
        <v>171</v>
      </c>
      <c r="G199" s="87">
        <f t="shared" si="71"/>
        <v>32553.02</v>
      </c>
      <c r="H199" s="87">
        <v>73337.899999999994</v>
      </c>
      <c r="I199" s="87" t="s">
        <v>171</v>
      </c>
      <c r="J199" s="87">
        <f t="shared" si="72"/>
        <v>73337.899999999994</v>
      </c>
      <c r="K199" s="87" t="s">
        <v>171</v>
      </c>
      <c r="L199" s="87" t="s">
        <v>171</v>
      </c>
      <c r="M199" s="87">
        <f t="shared" si="73"/>
        <v>0</v>
      </c>
      <c r="N199" s="87">
        <v>37556.9</v>
      </c>
      <c r="O199" s="87" t="s">
        <v>171</v>
      </c>
      <c r="P199" s="87">
        <f t="shared" si="74"/>
        <v>37556.9</v>
      </c>
      <c r="Q199" s="87">
        <v>2524622.81</v>
      </c>
      <c r="R199" s="87" t="s">
        <v>171</v>
      </c>
      <c r="S199" s="87">
        <f t="shared" si="75"/>
        <v>2524622.81</v>
      </c>
      <c r="T199" s="87" t="s">
        <v>171</v>
      </c>
      <c r="U199" s="87" t="s">
        <v>171</v>
      </c>
      <c r="V199" s="87">
        <f t="shared" si="76"/>
        <v>0</v>
      </c>
      <c r="W199" s="87">
        <v>78314.14</v>
      </c>
      <c r="X199" s="87" t="s">
        <v>171</v>
      </c>
      <c r="Y199" s="87">
        <f t="shared" si="77"/>
        <v>78314.14</v>
      </c>
      <c r="Z199" s="87">
        <v>4441576.9800000004</v>
      </c>
      <c r="AA199" s="87" t="s">
        <v>171</v>
      </c>
      <c r="AB199" s="87">
        <f t="shared" si="78"/>
        <v>4441576.9800000004</v>
      </c>
      <c r="AC199" s="87" t="s">
        <v>171</v>
      </c>
      <c r="AD199" s="87" t="s">
        <v>171</v>
      </c>
      <c r="AE199" s="87">
        <f t="shared" si="79"/>
        <v>0</v>
      </c>
      <c r="AF199" s="87">
        <v>115804.2</v>
      </c>
      <c r="AG199" s="87" t="s">
        <v>171</v>
      </c>
      <c r="AH199" s="87">
        <f t="shared" si="80"/>
        <v>115804.2</v>
      </c>
      <c r="AI199" s="87">
        <v>1314032.51</v>
      </c>
      <c r="AJ199" s="87" t="s">
        <v>171</v>
      </c>
      <c r="AK199" s="87">
        <f t="shared" si="81"/>
        <v>1314032.51</v>
      </c>
      <c r="AM199" s="132" t="s">
        <v>2</v>
      </c>
    </row>
    <row r="200" spans="1:39" x14ac:dyDescent="0.4">
      <c r="A200" s="132" t="str">
        <f t="shared" si="82"/>
        <v>MarzoAutoseguro, S. A.</v>
      </c>
      <c r="B200" s="51" t="s">
        <v>79</v>
      </c>
      <c r="C200" s="88">
        <f t="shared" si="69"/>
        <v>5681940.8200000003</v>
      </c>
      <c r="D200" s="88">
        <f t="shared" si="70"/>
        <v>0</v>
      </c>
      <c r="E200" s="87" t="s">
        <v>171</v>
      </c>
      <c r="F200" s="87" t="s">
        <v>171</v>
      </c>
      <c r="G200" s="87">
        <f t="shared" si="71"/>
        <v>0</v>
      </c>
      <c r="H200" s="87" t="s">
        <v>171</v>
      </c>
      <c r="I200" s="87" t="s">
        <v>171</v>
      </c>
      <c r="J200" s="87">
        <f t="shared" si="72"/>
        <v>0</v>
      </c>
      <c r="K200" s="87" t="s">
        <v>171</v>
      </c>
      <c r="L200" s="87" t="s">
        <v>171</v>
      </c>
      <c r="M200" s="87">
        <f t="shared" si="73"/>
        <v>0</v>
      </c>
      <c r="N200" s="87" t="s">
        <v>171</v>
      </c>
      <c r="O200" s="87" t="s">
        <v>171</v>
      </c>
      <c r="P200" s="87">
        <f t="shared" si="74"/>
        <v>0</v>
      </c>
      <c r="Q200" s="87" t="s">
        <v>171</v>
      </c>
      <c r="R200" s="87" t="s">
        <v>171</v>
      </c>
      <c r="S200" s="87">
        <f t="shared" si="75"/>
        <v>0</v>
      </c>
      <c r="T200" s="87" t="s">
        <v>171</v>
      </c>
      <c r="U200" s="87" t="s">
        <v>171</v>
      </c>
      <c r="V200" s="87">
        <f t="shared" si="76"/>
        <v>0</v>
      </c>
      <c r="W200" s="87" t="s">
        <v>171</v>
      </c>
      <c r="X200" s="87" t="s">
        <v>171</v>
      </c>
      <c r="Y200" s="87">
        <f t="shared" si="77"/>
        <v>0</v>
      </c>
      <c r="Z200" s="87">
        <v>5681940.8200000003</v>
      </c>
      <c r="AA200" s="87" t="s">
        <v>171</v>
      </c>
      <c r="AB200" s="87">
        <f t="shared" si="78"/>
        <v>5681940.8200000003</v>
      </c>
      <c r="AC200" s="87" t="s">
        <v>171</v>
      </c>
      <c r="AD200" s="87" t="s">
        <v>171</v>
      </c>
      <c r="AE200" s="87">
        <f t="shared" si="79"/>
        <v>0</v>
      </c>
      <c r="AF200" s="87" t="s">
        <v>171</v>
      </c>
      <c r="AG200" s="87" t="s">
        <v>171</v>
      </c>
      <c r="AH200" s="87">
        <f t="shared" si="80"/>
        <v>0</v>
      </c>
      <c r="AI200" s="87" t="s">
        <v>171</v>
      </c>
      <c r="AJ200" s="87" t="s">
        <v>171</v>
      </c>
      <c r="AK200" s="87">
        <f t="shared" si="81"/>
        <v>0</v>
      </c>
      <c r="AM200" s="132" t="s">
        <v>2</v>
      </c>
    </row>
    <row r="201" spans="1:39" x14ac:dyDescent="0.4">
      <c r="A201" s="132" t="str">
        <f t="shared" si="82"/>
        <v>MarzoSeguros Yunen, S.A.</v>
      </c>
      <c r="B201" s="51" t="s">
        <v>128</v>
      </c>
      <c r="C201" s="88">
        <f t="shared" si="69"/>
        <v>150980.52000000002</v>
      </c>
      <c r="D201" s="88">
        <f t="shared" si="70"/>
        <v>10134032.029999999</v>
      </c>
      <c r="E201" s="87" t="s">
        <v>171</v>
      </c>
      <c r="F201" s="87" t="s">
        <v>171</v>
      </c>
      <c r="G201" s="87">
        <f t="shared" si="71"/>
        <v>0</v>
      </c>
      <c r="H201" s="87">
        <v>43458.68</v>
      </c>
      <c r="I201" s="87" t="s">
        <v>171</v>
      </c>
      <c r="J201" s="87">
        <f t="shared" si="72"/>
        <v>43458.68</v>
      </c>
      <c r="K201" s="87" t="s">
        <v>171</v>
      </c>
      <c r="L201" s="87">
        <v>10134242.029999999</v>
      </c>
      <c r="M201" s="87">
        <f t="shared" si="73"/>
        <v>10134242.029999999</v>
      </c>
      <c r="N201" s="87">
        <v>61540.11</v>
      </c>
      <c r="O201" s="87" t="s">
        <v>171</v>
      </c>
      <c r="P201" s="87">
        <f t="shared" si="74"/>
        <v>61540.11</v>
      </c>
      <c r="Q201" s="87" t="s">
        <v>171</v>
      </c>
      <c r="R201" s="87" t="s">
        <v>171</v>
      </c>
      <c r="S201" s="87">
        <f t="shared" si="75"/>
        <v>0</v>
      </c>
      <c r="T201" s="87" t="s">
        <v>171</v>
      </c>
      <c r="U201" s="87" t="s">
        <v>171</v>
      </c>
      <c r="V201" s="87">
        <f t="shared" si="76"/>
        <v>0</v>
      </c>
      <c r="W201" s="87" t="s">
        <v>171</v>
      </c>
      <c r="X201" s="87" t="s">
        <v>171</v>
      </c>
      <c r="Y201" s="87">
        <f t="shared" si="77"/>
        <v>0</v>
      </c>
      <c r="Z201" s="87" t="s">
        <v>171</v>
      </c>
      <c r="AA201" s="87" t="s">
        <v>171</v>
      </c>
      <c r="AB201" s="87">
        <f t="shared" si="78"/>
        <v>0</v>
      </c>
      <c r="AC201" s="87" t="s">
        <v>171</v>
      </c>
      <c r="AD201" s="87" t="s">
        <v>171</v>
      </c>
      <c r="AE201" s="87">
        <f t="shared" si="79"/>
        <v>0</v>
      </c>
      <c r="AF201" s="87" t="s">
        <v>171</v>
      </c>
      <c r="AG201" s="87" t="s">
        <v>171</v>
      </c>
      <c r="AH201" s="87">
        <f t="shared" si="80"/>
        <v>0</v>
      </c>
      <c r="AI201" s="87">
        <v>45981.73</v>
      </c>
      <c r="AJ201" s="87">
        <v>-210</v>
      </c>
      <c r="AK201" s="87">
        <f t="shared" si="81"/>
        <v>45771.73</v>
      </c>
      <c r="AM201" s="132" t="s">
        <v>2</v>
      </c>
    </row>
    <row r="202" spans="1:39" x14ac:dyDescent="0.4">
      <c r="A202" s="132" t="str">
        <f t="shared" si="82"/>
        <v>MarzoHylseg Seguros S.A</v>
      </c>
      <c r="B202" s="51" t="s">
        <v>129</v>
      </c>
      <c r="C202" s="88">
        <f t="shared" si="69"/>
        <v>2426084.48</v>
      </c>
      <c r="D202" s="88">
        <f t="shared" si="70"/>
        <v>0</v>
      </c>
      <c r="E202" s="87" t="s">
        <v>171</v>
      </c>
      <c r="F202" s="87" t="s">
        <v>171</v>
      </c>
      <c r="G202" s="87">
        <f t="shared" si="71"/>
        <v>0</v>
      </c>
      <c r="H202" s="87" t="s">
        <v>171</v>
      </c>
      <c r="I202" s="87" t="s">
        <v>171</v>
      </c>
      <c r="J202" s="87">
        <f t="shared" si="72"/>
        <v>0</v>
      </c>
      <c r="K202" s="87" t="s">
        <v>171</v>
      </c>
      <c r="L202" s="87" t="s">
        <v>171</v>
      </c>
      <c r="M202" s="87">
        <f t="shared" si="73"/>
        <v>0</v>
      </c>
      <c r="N202" s="87" t="s">
        <v>171</v>
      </c>
      <c r="O202" s="87" t="s">
        <v>171</v>
      </c>
      <c r="P202" s="87">
        <f t="shared" si="74"/>
        <v>0</v>
      </c>
      <c r="Q202" s="87" t="s">
        <v>171</v>
      </c>
      <c r="R202" s="87" t="s">
        <v>171</v>
      </c>
      <c r="S202" s="87">
        <f t="shared" si="75"/>
        <v>0</v>
      </c>
      <c r="T202" s="87" t="s">
        <v>171</v>
      </c>
      <c r="U202" s="87" t="s">
        <v>171</v>
      </c>
      <c r="V202" s="87">
        <f t="shared" si="76"/>
        <v>0</v>
      </c>
      <c r="W202" s="87" t="s">
        <v>171</v>
      </c>
      <c r="X202" s="87" t="s">
        <v>171</v>
      </c>
      <c r="Y202" s="87">
        <f t="shared" si="77"/>
        <v>0</v>
      </c>
      <c r="Z202" s="87">
        <v>526087.93000000005</v>
      </c>
      <c r="AA202" s="87" t="s">
        <v>171</v>
      </c>
      <c r="AB202" s="87">
        <f t="shared" si="78"/>
        <v>526087.93000000005</v>
      </c>
      <c r="AC202" s="87" t="s">
        <v>171</v>
      </c>
      <c r="AD202" s="87" t="s">
        <v>171</v>
      </c>
      <c r="AE202" s="87">
        <f t="shared" si="79"/>
        <v>0</v>
      </c>
      <c r="AF202" s="87">
        <v>1663362.07</v>
      </c>
      <c r="AG202" s="87" t="s">
        <v>171</v>
      </c>
      <c r="AH202" s="87">
        <f t="shared" si="80"/>
        <v>1663362.07</v>
      </c>
      <c r="AI202" s="87">
        <v>236634.48</v>
      </c>
      <c r="AJ202" s="87" t="s">
        <v>171</v>
      </c>
      <c r="AK202" s="87">
        <f t="shared" si="81"/>
        <v>236634.48</v>
      </c>
      <c r="AM202" s="132" t="s">
        <v>2</v>
      </c>
    </row>
    <row r="203" spans="1:39" x14ac:dyDescent="0.4">
      <c r="A203" s="132" t="str">
        <f t="shared" si="82"/>
        <v>MarzoMidas Seguros, S.A.</v>
      </c>
      <c r="B203" s="51" t="s">
        <v>130</v>
      </c>
      <c r="C203" s="88">
        <f t="shared" si="69"/>
        <v>6109.14</v>
      </c>
      <c r="D203" s="88">
        <f t="shared" si="70"/>
        <v>0</v>
      </c>
      <c r="E203" s="87" t="s">
        <v>171</v>
      </c>
      <c r="F203" s="87" t="s">
        <v>171</v>
      </c>
      <c r="G203" s="87">
        <f t="shared" si="71"/>
        <v>0</v>
      </c>
      <c r="H203" s="87" t="s">
        <v>171</v>
      </c>
      <c r="I203" s="87" t="s">
        <v>171</v>
      </c>
      <c r="J203" s="87">
        <f t="shared" si="72"/>
        <v>0</v>
      </c>
      <c r="K203" s="87" t="s">
        <v>171</v>
      </c>
      <c r="L203" s="87" t="s">
        <v>171</v>
      </c>
      <c r="M203" s="87">
        <f t="shared" si="73"/>
        <v>0</v>
      </c>
      <c r="N203" s="87" t="s">
        <v>171</v>
      </c>
      <c r="O203" s="87" t="s">
        <v>171</v>
      </c>
      <c r="P203" s="87">
        <f t="shared" si="74"/>
        <v>0</v>
      </c>
      <c r="Q203" s="87" t="s">
        <v>171</v>
      </c>
      <c r="R203" s="87" t="s">
        <v>171</v>
      </c>
      <c r="S203" s="87">
        <f t="shared" si="75"/>
        <v>0</v>
      </c>
      <c r="T203" s="87" t="s">
        <v>171</v>
      </c>
      <c r="U203" s="87" t="s">
        <v>171</v>
      </c>
      <c r="V203" s="87">
        <f t="shared" si="76"/>
        <v>0</v>
      </c>
      <c r="W203" s="87" t="s">
        <v>171</v>
      </c>
      <c r="X203" s="87" t="s">
        <v>171</v>
      </c>
      <c r="Y203" s="87">
        <f t="shared" si="77"/>
        <v>0</v>
      </c>
      <c r="Z203" s="87" t="s">
        <v>171</v>
      </c>
      <c r="AA203" s="87" t="s">
        <v>171</v>
      </c>
      <c r="AB203" s="87">
        <f t="shared" si="78"/>
        <v>0</v>
      </c>
      <c r="AC203" s="87" t="s">
        <v>171</v>
      </c>
      <c r="AD203" s="87" t="s">
        <v>171</v>
      </c>
      <c r="AE203" s="87">
        <f t="shared" si="79"/>
        <v>0</v>
      </c>
      <c r="AF203" s="87">
        <v>6109.14</v>
      </c>
      <c r="AG203" s="87" t="s">
        <v>171</v>
      </c>
      <c r="AH203" s="87">
        <f t="shared" si="80"/>
        <v>6109.14</v>
      </c>
      <c r="AI203" s="87" t="s">
        <v>171</v>
      </c>
      <c r="AJ203" s="87" t="s">
        <v>171</v>
      </c>
      <c r="AK203" s="87">
        <f t="shared" si="81"/>
        <v>0</v>
      </c>
      <c r="AM203" s="132" t="s">
        <v>2</v>
      </c>
    </row>
    <row r="204" spans="1:39" ht="13" thickBot="1" x14ac:dyDescent="0.45">
      <c r="A204" s="132" t="str">
        <f t="shared" si="82"/>
        <v>MarzoUnit, S.A.</v>
      </c>
      <c r="B204" s="51" t="s">
        <v>131</v>
      </c>
      <c r="C204" s="88">
        <f t="shared" si="69"/>
        <v>1445862.8099999998</v>
      </c>
      <c r="D204" s="88">
        <f t="shared" si="70"/>
        <v>49499</v>
      </c>
      <c r="E204" s="87">
        <v>47334.47</v>
      </c>
      <c r="F204" s="87" t="s">
        <v>171</v>
      </c>
      <c r="G204" s="87">
        <f t="shared" si="71"/>
        <v>47334.47</v>
      </c>
      <c r="H204" s="87" t="s">
        <v>171</v>
      </c>
      <c r="I204" s="87" t="s">
        <v>171</v>
      </c>
      <c r="J204" s="87">
        <f t="shared" si="72"/>
        <v>0</v>
      </c>
      <c r="K204" s="87" t="s">
        <v>171</v>
      </c>
      <c r="L204" s="87">
        <v>49499</v>
      </c>
      <c r="M204" s="87">
        <f t="shared" si="73"/>
        <v>49499</v>
      </c>
      <c r="N204" s="87">
        <v>2333.6</v>
      </c>
      <c r="O204" s="87" t="s">
        <v>171</v>
      </c>
      <c r="P204" s="87">
        <f t="shared" si="74"/>
        <v>2333.6</v>
      </c>
      <c r="Q204" s="87" t="s">
        <v>171</v>
      </c>
      <c r="R204" s="87" t="s">
        <v>171</v>
      </c>
      <c r="S204" s="87">
        <f t="shared" si="75"/>
        <v>0</v>
      </c>
      <c r="T204" s="87" t="s">
        <v>171</v>
      </c>
      <c r="U204" s="87" t="s">
        <v>171</v>
      </c>
      <c r="V204" s="87">
        <f t="shared" si="76"/>
        <v>0</v>
      </c>
      <c r="W204" s="87" t="s">
        <v>171</v>
      </c>
      <c r="X204" s="87" t="s">
        <v>171</v>
      </c>
      <c r="Y204" s="87">
        <f t="shared" si="77"/>
        <v>0</v>
      </c>
      <c r="Z204" s="87">
        <v>891235.44</v>
      </c>
      <c r="AA204" s="87" t="s">
        <v>171</v>
      </c>
      <c r="AB204" s="87">
        <f t="shared" si="78"/>
        <v>891235.44</v>
      </c>
      <c r="AC204" s="87" t="s">
        <v>171</v>
      </c>
      <c r="AD204" s="87" t="s">
        <v>171</v>
      </c>
      <c r="AE204" s="87">
        <f t="shared" si="79"/>
        <v>0</v>
      </c>
      <c r="AF204" s="87" t="s">
        <v>171</v>
      </c>
      <c r="AG204" s="87" t="s">
        <v>171</v>
      </c>
      <c r="AH204" s="87">
        <f t="shared" si="80"/>
        <v>0</v>
      </c>
      <c r="AI204" s="87">
        <v>504959.3</v>
      </c>
      <c r="AJ204" s="87" t="s">
        <v>171</v>
      </c>
      <c r="AK204" s="87">
        <f t="shared" si="81"/>
        <v>504959.3</v>
      </c>
      <c r="AM204" s="132" t="s">
        <v>2</v>
      </c>
    </row>
    <row r="205" spans="1:39" ht="13.35" thickTop="1" thickBot="1" x14ac:dyDescent="0.45">
      <c r="A205" s="132" t="str">
        <f t="shared" si="82"/>
        <v>Total General</v>
      </c>
      <c r="B205" s="53" t="s">
        <v>19</v>
      </c>
      <c r="C205" s="61">
        <f t="shared" ref="C205:AK205" si="83">SUM(C172:C204)</f>
        <v>7209678988.7099991</v>
      </c>
      <c r="D205" s="61">
        <f t="shared" si="83"/>
        <v>2951504400.3699999</v>
      </c>
      <c r="E205" s="61">
        <f t="shared" si="83"/>
        <v>37203140.649999991</v>
      </c>
      <c r="F205" s="61">
        <f t="shared" si="83"/>
        <v>-0.03</v>
      </c>
      <c r="G205" s="61">
        <f t="shared" si="83"/>
        <v>37203140.61999999</v>
      </c>
      <c r="H205" s="61">
        <f t="shared" si="83"/>
        <v>526227292.40999997</v>
      </c>
      <c r="I205" s="61">
        <f t="shared" si="83"/>
        <v>671880403.32999992</v>
      </c>
      <c r="J205" s="61">
        <f t="shared" si="83"/>
        <v>1198107695.7400002</v>
      </c>
      <c r="K205" s="61">
        <f t="shared" si="83"/>
        <v>2800032.94</v>
      </c>
      <c r="L205" s="61">
        <f t="shared" si="83"/>
        <v>2039839054.5699999</v>
      </c>
      <c r="M205" s="61">
        <f t="shared" si="83"/>
        <v>2042639087.51</v>
      </c>
      <c r="N205" s="61">
        <f t="shared" si="83"/>
        <v>59431764.280000009</v>
      </c>
      <c r="O205" s="61">
        <f t="shared" si="83"/>
        <v>568235.18000000005</v>
      </c>
      <c r="P205" s="61">
        <f t="shared" si="83"/>
        <v>59999999.460000001</v>
      </c>
      <c r="Q205" s="61">
        <f t="shared" si="83"/>
        <v>3799713566.3800006</v>
      </c>
      <c r="R205" s="61">
        <f t="shared" si="83"/>
        <v>167132799.58999997</v>
      </c>
      <c r="S205" s="61">
        <f t="shared" si="83"/>
        <v>3966846365.9699998</v>
      </c>
      <c r="T205" s="61">
        <f t="shared" si="83"/>
        <v>62986205.840000011</v>
      </c>
      <c r="U205" s="61">
        <f t="shared" si="83"/>
        <v>284572.5</v>
      </c>
      <c r="V205" s="61">
        <f t="shared" si="83"/>
        <v>63270778.340000011</v>
      </c>
      <c r="W205" s="61">
        <f t="shared" si="83"/>
        <v>128226549.34999999</v>
      </c>
      <c r="X205" s="61">
        <f t="shared" si="83"/>
        <v>1328478.5999999999</v>
      </c>
      <c r="Y205" s="61">
        <f t="shared" si="83"/>
        <v>129555027.94999999</v>
      </c>
      <c r="Z205" s="61">
        <f t="shared" si="83"/>
        <v>1987226326.5300007</v>
      </c>
      <c r="AA205" s="61">
        <f t="shared" si="83"/>
        <v>2844297.7900000005</v>
      </c>
      <c r="AB205" s="61">
        <f t="shared" si="83"/>
        <v>1990070624.3200009</v>
      </c>
      <c r="AC205" s="61">
        <f t="shared" si="83"/>
        <v>0</v>
      </c>
      <c r="AD205" s="61">
        <f t="shared" si="83"/>
        <v>49725959.149999999</v>
      </c>
      <c r="AE205" s="61">
        <f t="shared" si="83"/>
        <v>49725959.149999999</v>
      </c>
      <c r="AF205" s="61">
        <f t="shared" si="83"/>
        <v>133183850.93999998</v>
      </c>
      <c r="AG205" s="61">
        <f t="shared" si="83"/>
        <v>3344737.5399999996</v>
      </c>
      <c r="AH205" s="61">
        <f t="shared" si="83"/>
        <v>136528588.47999996</v>
      </c>
      <c r="AI205" s="61">
        <f t="shared" si="83"/>
        <v>472680259.3900001</v>
      </c>
      <c r="AJ205" s="61">
        <f t="shared" si="83"/>
        <v>14555862.15</v>
      </c>
      <c r="AK205" s="86">
        <f t="shared" si="83"/>
        <v>487236121.54000008</v>
      </c>
    </row>
    <row r="206" spans="1:39" ht="13" thickTop="1" x14ac:dyDescent="0.4">
      <c r="A206" s="132" t="str">
        <f t="shared" si="82"/>
        <v/>
      </c>
      <c r="B206" s="104"/>
      <c r="C206" s="35"/>
      <c r="D206" s="34"/>
      <c r="E206" s="35"/>
      <c r="F206" s="34"/>
      <c r="G206" s="34"/>
      <c r="H206" s="35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</row>
    <row r="207" spans="1:39" x14ac:dyDescent="0.4">
      <c r="A207" s="132" t="str">
        <f>AM207&amp;B207</f>
        <v>% de Primas Exoneradas de Impuestos</v>
      </c>
      <c r="B207" s="5" t="s">
        <v>38</v>
      </c>
      <c r="C207" s="178">
        <f>IFERROR(D205/C208*100,0)</f>
        <v>29.046856919656793</v>
      </c>
      <c r="D207" s="178"/>
      <c r="E207" s="178">
        <f>IFERROR(F205/E208*100,0)</f>
        <v>-8.0638353375661885E-8</v>
      </c>
      <c r="F207" s="178"/>
      <c r="G207" s="36"/>
      <c r="H207" s="178">
        <f>IFERROR(I205/H208*100,0)</f>
        <v>56.078464875815648</v>
      </c>
      <c r="I207" s="178"/>
      <c r="J207" s="36"/>
      <c r="K207" s="178">
        <f>IFERROR(L205/K208*100,0)</f>
        <v>99.862920818605645</v>
      </c>
      <c r="L207" s="178"/>
      <c r="M207" s="36"/>
      <c r="N207" s="178">
        <f>IFERROR(O205/N208*100,0)</f>
        <v>0.94705864185686095</v>
      </c>
      <c r="O207" s="178"/>
      <c r="P207" s="36"/>
      <c r="Q207" s="178">
        <f>IFERROR(R205/Q208*100,0)</f>
        <v>4.2132410527356408</v>
      </c>
      <c r="R207" s="178"/>
      <c r="S207" s="36"/>
      <c r="T207" s="178">
        <f>IFERROR(U205/T208*100,0)</f>
        <v>0.44976924176716232</v>
      </c>
      <c r="U207" s="178"/>
      <c r="V207" s="36"/>
      <c r="W207" s="178">
        <f>IFERROR(X205/W208*100,0)</f>
        <v>1.0254164743901011</v>
      </c>
      <c r="X207" s="178"/>
      <c r="Y207" s="36"/>
      <c r="Z207" s="178">
        <f>IFERROR(AA205/Z208*100,0)</f>
        <v>0.14292446485269264</v>
      </c>
      <c r="AA207" s="178"/>
      <c r="AB207" s="36"/>
      <c r="AC207" s="178">
        <f>IFERROR(AD205/AC208*100,0)</f>
        <v>100</v>
      </c>
      <c r="AD207" s="178"/>
      <c r="AE207" s="36"/>
      <c r="AF207" s="178">
        <f>IFERROR(AG205/AF208*100,0)</f>
        <v>2.4498440782532289</v>
      </c>
      <c r="AG207" s="178"/>
      <c r="AH207" s="36"/>
      <c r="AI207" s="178">
        <f>IFERROR(AJ205/AI208*100,0)</f>
        <v>2.9874349430402449</v>
      </c>
      <c r="AJ207" s="178"/>
      <c r="AK207" s="36"/>
    </row>
    <row r="208" spans="1:39" x14ac:dyDescent="0.4">
      <c r="A208" s="132" t="str">
        <f>AM208&amp;B208</f>
        <v>Primas Netas Totales</v>
      </c>
      <c r="B208" s="5" t="s">
        <v>39</v>
      </c>
      <c r="C208" s="180">
        <f>IFERROR(C205+D205,0)</f>
        <v>10161183389.079998</v>
      </c>
      <c r="D208" s="181"/>
      <c r="E208" s="180">
        <f>IFERROR(E205+F205,0)</f>
        <v>37203140.61999999</v>
      </c>
      <c r="F208" s="181"/>
      <c r="G208" s="37"/>
      <c r="H208" s="180">
        <f>IFERROR(H205+I205,0)</f>
        <v>1198107695.7399998</v>
      </c>
      <c r="I208" s="181"/>
      <c r="J208" s="37"/>
      <c r="K208" s="180">
        <f>IFERROR(K205+L205,0)</f>
        <v>2042639087.51</v>
      </c>
      <c r="L208" s="181"/>
      <c r="M208" s="37"/>
      <c r="N208" s="180">
        <f>IFERROR(N205+O205,0)</f>
        <v>59999999.460000008</v>
      </c>
      <c r="O208" s="181"/>
      <c r="P208" s="37"/>
      <c r="Q208" s="180">
        <f>IFERROR(Q205+R205,0)</f>
        <v>3966846365.9700007</v>
      </c>
      <c r="R208" s="181"/>
      <c r="S208" s="37"/>
      <c r="T208" s="180">
        <f>IFERROR(T205+U205,0)</f>
        <v>63270778.340000011</v>
      </c>
      <c r="U208" s="181"/>
      <c r="V208" s="37"/>
      <c r="W208" s="180">
        <f>IFERROR(W205+X205,0)</f>
        <v>129555027.94999999</v>
      </c>
      <c r="X208" s="181"/>
      <c r="Y208" s="37"/>
      <c r="Z208" s="180">
        <f>IFERROR(Z205+AA205,0)</f>
        <v>1990070624.3200006</v>
      </c>
      <c r="AA208" s="181"/>
      <c r="AB208" s="37"/>
      <c r="AC208" s="180">
        <f>IFERROR(AC205+AD205,0)</f>
        <v>49725959.149999999</v>
      </c>
      <c r="AD208" s="181"/>
      <c r="AE208" s="37"/>
      <c r="AF208" s="180">
        <f>IFERROR(AF205+AG205,0)</f>
        <v>136528588.47999999</v>
      </c>
      <c r="AG208" s="181"/>
      <c r="AH208" s="37"/>
      <c r="AI208" s="180">
        <f>IFERROR(AI205+AJ205,0)</f>
        <v>487236121.54000008</v>
      </c>
      <c r="AJ208" s="181"/>
      <c r="AK208" s="37"/>
    </row>
    <row r="209" spans="1:37" x14ac:dyDescent="0.4">
      <c r="A209" s="132" t="str">
        <f>AM209&amp;B209</f>
        <v>% Por Ramos Primas Netas Cobradas</v>
      </c>
      <c r="B209" s="5" t="s">
        <v>40</v>
      </c>
      <c r="C209" s="178">
        <f>SUM(E209:AJ209,0)</f>
        <v>100.00000000000003</v>
      </c>
      <c r="D209" s="181"/>
      <c r="E209" s="178">
        <f>IFERROR(E208/C208*100,0)</f>
        <v>0.36612999879503594</v>
      </c>
      <c r="F209" s="178"/>
      <c r="G209" s="36"/>
      <c r="H209" s="178">
        <f>IFERROR(H208/C208*100,0)</f>
        <v>11.791025216881529</v>
      </c>
      <c r="I209" s="178"/>
      <c r="J209" s="36"/>
      <c r="K209" s="178">
        <f>IFERROR(K208/C208*100,0)</f>
        <v>20.102373998142575</v>
      </c>
      <c r="L209" s="178"/>
      <c r="M209" s="36"/>
      <c r="N209" s="178">
        <f>IFERROR(N208/C208*100,0)</f>
        <v>0.5904823991709538</v>
      </c>
      <c r="O209" s="178"/>
      <c r="P209" s="36"/>
      <c r="Q209" s="178">
        <f>IFERROR(Q208/C208*100,0)</f>
        <v>39.039216340028702</v>
      </c>
      <c r="R209" s="178"/>
      <c r="S209" s="36"/>
      <c r="T209" s="178">
        <f>IFERROR(T208/C208*100,0)</f>
        <v>0.62267135546432251</v>
      </c>
      <c r="U209" s="178"/>
      <c r="V209" s="36"/>
      <c r="W209" s="178">
        <f>IFERROR(W208/C208*100,0)</f>
        <v>1.2749994069512607</v>
      </c>
      <c r="X209" s="178"/>
      <c r="Y209" s="36"/>
      <c r="Z209" s="178">
        <f>IFERROR(Z208/C208*100,0)</f>
        <v>19.585028122400448</v>
      </c>
      <c r="AA209" s="178"/>
      <c r="AB209" s="36"/>
      <c r="AC209" s="178">
        <f>IFERROR(AC208/C208*100,0)</f>
        <v>0.48937173207049295</v>
      </c>
      <c r="AD209" s="178"/>
      <c r="AE209" s="36"/>
      <c r="AF209" s="178">
        <f>IFERROR(AF208/C208*100,0)</f>
        <v>1.3436288201108966</v>
      </c>
      <c r="AG209" s="178"/>
      <c r="AH209" s="36"/>
      <c r="AI209" s="178">
        <f>IFERROR(AI208/C208*100,0)</f>
        <v>4.7950726099838148</v>
      </c>
      <c r="AJ209" s="178"/>
      <c r="AK209" s="36"/>
    </row>
    <row r="210" spans="1:37" x14ac:dyDescent="0.4">
      <c r="A210" s="132" t="str">
        <f t="shared" si="82"/>
        <v>Fuente: Superintendencia de Seguros, Dirección de Estudios del Sector Seguros</v>
      </c>
      <c r="B210" s="93" t="s">
        <v>172</v>
      </c>
    </row>
    <row r="211" spans="1:37" x14ac:dyDescent="0.4">
      <c r="A211" s="132" t="str">
        <f t="shared" si="82"/>
        <v/>
      </c>
      <c r="K211" s="40"/>
    </row>
    <row r="212" spans="1:37" x14ac:dyDescent="0.4">
      <c r="A212" s="132" t="str">
        <f t="shared" si="82"/>
        <v/>
      </c>
      <c r="K212" s="40"/>
    </row>
    <row r="213" spans="1:37" x14ac:dyDescent="0.4">
      <c r="A213" s="132" t="str">
        <f t="shared" si="82"/>
        <v/>
      </c>
      <c r="K213" s="40"/>
    </row>
    <row r="214" spans="1:37" x14ac:dyDescent="0.4">
      <c r="A214" s="132" t="str">
        <f t="shared" si="82"/>
        <v/>
      </c>
      <c r="K214" s="40"/>
    </row>
    <row r="215" spans="1:37" x14ac:dyDescent="0.4">
      <c r="A215" s="132" t="str">
        <f t="shared" si="82"/>
        <v/>
      </c>
      <c r="K215" s="40"/>
    </row>
    <row r="216" spans="1:37" x14ac:dyDescent="0.4">
      <c r="A216" s="132" t="str">
        <f t="shared" si="82"/>
        <v/>
      </c>
      <c r="K216" s="40"/>
    </row>
    <row r="217" spans="1:37" x14ac:dyDescent="0.4">
      <c r="A217" s="132" t="str">
        <f t="shared" si="82"/>
        <v/>
      </c>
      <c r="K217" s="40"/>
    </row>
    <row r="218" spans="1:37" ht="20.25" customHeight="1" x14ac:dyDescent="0.6">
      <c r="A218" s="132" t="str">
        <f t="shared" si="82"/>
        <v>Superintendencia de Seguros</v>
      </c>
      <c r="B218" s="182" t="s">
        <v>42</v>
      </c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</row>
    <row r="219" spans="1:37" ht="12.75" customHeight="1" x14ac:dyDescent="0.4">
      <c r="A219" s="132" t="str">
        <f t="shared" si="82"/>
        <v>Primas Netas Cobradas por Compañías, Según Ramos</v>
      </c>
      <c r="B219" s="183" t="s">
        <v>56</v>
      </c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</row>
    <row r="220" spans="1:37" ht="12.75" customHeight="1" x14ac:dyDescent="0.4">
      <c r="A220" s="132" t="str">
        <f t="shared" si="82"/>
        <v>Abril, 2022</v>
      </c>
      <c r="B220" s="184" t="s">
        <v>160</v>
      </c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</row>
    <row r="221" spans="1:37" ht="12.75" customHeight="1" x14ac:dyDescent="0.4">
      <c r="A221" s="132" t="str">
        <f t="shared" si="82"/>
        <v>(Valores en RD$)</v>
      </c>
      <c r="B221" s="183" t="s">
        <v>91</v>
      </c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</row>
    <row r="222" spans="1:37" x14ac:dyDescent="0.4">
      <c r="A222" s="132" t="str">
        <f t="shared" si="82"/>
        <v/>
      </c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</row>
    <row r="223" spans="1:37" ht="13" thickBot="1" x14ac:dyDescent="0.45">
      <c r="A223" s="132" t="str">
        <f t="shared" si="82"/>
        <v/>
      </c>
    </row>
    <row r="224" spans="1:37" ht="13.35" thickTop="1" thickBot="1" x14ac:dyDescent="0.45">
      <c r="A224" s="132" t="str">
        <f t="shared" si="82"/>
        <v>Compañías</v>
      </c>
      <c r="B224" s="173" t="s">
        <v>33</v>
      </c>
      <c r="C224" s="179" t="s">
        <v>0</v>
      </c>
      <c r="D224" s="179"/>
      <c r="E224" s="179" t="s">
        <v>12</v>
      </c>
      <c r="F224" s="179"/>
      <c r="G224" s="110"/>
      <c r="H224" s="179" t="s">
        <v>13</v>
      </c>
      <c r="I224" s="179"/>
      <c r="J224" s="110"/>
      <c r="K224" s="179" t="s">
        <v>14</v>
      </c>
      <c r="L224" s="179"/>
      <c r="M224" s="110"/>
      <c r="N224" s="179" t="s">
        <v>15</v>
      </c>
      <c r="O224" s="179"/>
      <c r="P224" s="110"/>
      <c r="Q224" s="179" t="s">
        <v>27</v>
      </c>
      <c r="R224" s="179"/>
      <c r="S224" s="110"/>
      <c r="T224" s="179" t="s">
        <v>35</v>
      </c>
      <c r="U224" s="179"/>
      <c r="V224" s="110"/>
      <c r="W224" s="179" t="s">
        <v>16</v>
      </c>
      <c r="X224" s="179"/>
      <c r="Y224" s="110"/>
      <c r="Z224" s="179" t="s">
        <v>67</v>
      </c>
      <c r="AA224" s="179"/>
      <c r="AB224" s="110"/>
      <c r="AC224" s="179" t="s">
        <v>34</v>
      </c>
      <c r="AD224" s="179"/>
      <c r="AE224" s="110"/>
      <c r="AF224" s="179" t="s">
        <v>17</v>
      </c>
      <c r="AG224" s="179"/>
      <c r="AH224" s="110"/>
      <c r="AI224" s="179" t="s">
        <v>18</v>
      </c>
      <c r="AJ224" s="179"/>
      <c r="AK224" s="65"/>
    </row>
    <row r="225" spans="1:39" ht="13.35" thickTop="1" thickBot="1" x14ac:dyDescent="0.45">
      <c r="A225" s="132" t="str">
        <f t="shared" si="82"/>
        <v/>
      </c>
      <c r="B225" s="186"/>
      <c r="C225" s="110" t="s">
        <v>28</v>
      </c>
      <c r="D225" s="110" t="s">
        <v>25</v>
      </c>
      <c r="E225" s="110" t="s">
        <v>28</v>
      </c>
      <c r="F225" s="110" t="s">
        <v>25</v>
      </c>
      <c r="G225" s="110"/>
      <c r="H225" s="110" t="s">
        <v>28</v>
      </c>
      <c r="I225" s="110" t="s">
        <v>25</v>
      </c>
      <c r="J225" s="110"/>
      <c r="K225" s="110" t="s">
        <v>28</v>
      </c>
      <c r="L225" s="110" t="s">
        <v>25</v>
      </c>
      <c r="M225" s="110"/>
      <c r="N225" s="110" t="s">
        <v>28</v>
      </c>
      <c r="O225" s="110" t="s">
        <v>25</v>
      </c>
      <c r="P225" s="110"/>
      <c r="Q225" s="110" t="s">
        <v>28</v>
      </c>
      <c r="R225" s="110" t="s">
        <v>25</v>
      </c>
      <c r="S225" s="110"/>
      <c r="T225" s="110" t="s">
        <v>28</v>
      </c>
      <c r="U225" s="110" t="s">
        <v>25</v>
      </c>
      <c r="V225" s="110"/>
      <c r="W225" s="110" t="s">
        <v>28</v>
      </c>
      <c r="X225" s="110" t="s">
        <v>25</v>
      </c>
      <c r="Y225" s="110"/>
      <c r="Z225" s="110" t="s">
        <v>28</v>
      </c>
      <c r="AA225" s="110" t="s">
        <v>25</v>
      </c>
      <c r="AB225" s="110"/>
      <c r="AC225" s="110" t="s">
        <v>28</v>
      </c>
      <c r="AD225" s="110" t="s">
        <v>25</v>
      </c>
      <c r="AE225" s="110"/>
      <c r="AF225" s="110" t="s">
        <v>28</v>
      </c>
      <c r="AG225" s="110" t="s">
        <v>25</v>
      </c>
      <c r="AH225" s="110"/>
      <c r="AI225" s="110" t="s">
        <v>28</v>
      </c>
      <c r="AJ225" s="110" t="s">
        <v>25</v>
      </c>
      <c r="AK225" s="65"/>
    </row>
    <row r="226" spans="1:39" ht="13" thickTop="1" x14ac:dyDescent="0.4">
      <c r="A226" s="132" t="str">
        <f t="shared" si="82"/>
        <v>AbrilSeguros Universal, S. A.</v>
      </c>
      <c r="B226" s="87" t="s">
        <v>84</v>
      </c>
      <c r="C226" s="88">
        <f t="shared" ref="C226:C258" si="84">SUMIF($E$62:$AJ$62,$C$62,$E226:$AJ226)</f>
        <v>870728976.25</v>
      </c>
      <c r="D226" s="88">
        <f t="shared" ref="D226:D258" si="85">SUMIF($E$62:$AJ$62,$D$62,$E226:$AJ226)</f>
        <v>630451010.24999988</v>
      </c>
      <c r="E226" s="87">
        <v>4873953.32</v>
      </c>
      <c r="F226" s="87">
        <v>7607.11</v>
      </c>
      <c r="G226" s="87">
        <f>SUBTOTAL(109,E226:F226)</f>
        <v>4881560.4300000006</v>
      </c>
      <c r="H226" s="87">
        <v>84276165.760000005</v>
      </c>
      <c r="I226" s="87">
        <v>173395428.65000001</v>
      </c>
      <c r="J226" s="87">
        <f>SUBTOTAL(109,H226:I226)</f>
        <v>257671594.41000003</v>
      </c>
      <c r="K226" s="87">
        <v>219.83</v>
      </c>
      <c r="L226" s="87">
        <v>373082720.77999997</v>
      </c>
      <c r="M226" s="87">
        <f>SUBTOTAL(109,K226:L226)</f>
        <v>373082940.60999995</v>
      </c>
      <c r="N226" s="87">
        <v>33176931.969999999</v>
      </c>
      <c r="O226" s="87" t="s">
        <v>171</v>
      </c>
      <c r="P226" s="87">
        <f>SUBTOTAL(109,N226:O226)</f>
        <v>33176931.969999999</v>
      </c>
      <c r="Q226" s="87">
        <v>423594645.44</v>
      </c>
      <c r="R226" s="87">
        <v>81920194.319999993</v>
      </c>
      <c r="S226" s="87">
        <f>SUBTOTAL(109,Q226:R226)</f>
        <v>505514839.75999999</v>
      </c>
      <c r="T226" s="87">
        <v>2923444.99</v>
      </c>
      <c r="U226" s="87" t="s">
        <v>171</v>
      </c>
      <c r="V226" s="87">
        <f>SUBTOTAL(109,T226:U226)</f>
        <v>2923444.99</v>
      </c>
      <c r="W226" s="87">
        <v>65501655.859999999</v>
      </c>
      <c r="X226" s="87">
        <v>229738.04</v>
      </c>
      <c r="Y226" s="87">
        <f>SUBTOTAL(109,W226:X226)</f>
        <v>65731393.899999999</v>
      </c>
      <c r="Z226" s="87">
        <v>189928419.78</v>
      </c>
      <c r="AA226" s="87">
        <v>802105.35</v>
      </c>
      <c r="AB226" s="87">
        <f>SUBTOTAL(109,Z226:AA226)</f>
        <v>190730525.13</v>
      </c>
      <c r="AC226" s="87" t="s">
        <v>171</v>
      </c>
      <c r="AD226" s="87" t="s">
        <v>171</v>
      </c>
      <c r="AE226" s="87">
        <f>SUBTOTAL(109,AC226:AD226)</f>
        <v>0</v>
      </c>
      <c r="AF226" s="87">
        <v>10416994.289999999</v>
      </c>
      <c r="AG226" s="87">
        <v>229939.08</v>
      </c>
      <c r="AH226" s="87">
        <f>SUBTOTAL(109,AF226:AG226)</f>
        <v>10646933.369999999</v>
      </c>
      <c r="AI226" s="87">
        <v>56036545.009999998</v>
      </c>
      <c r="AJ226" s="87">
        <v>783276.92</v>
      </c>
      <c r="AK226" s="87">
        <f>SUBTOTAL(109,AI226:AJ226)</f>
        <v>56819821.93</v>
      </c>
      <c r="AM226" s="132" t="s">
        <v>3</v>
      </c>
    </row>
    <row r="227" spans="1:39" x14ac:dyDescent="0.4">
      <c r="A227" s="132" t="str">
        <f t="shared" si="82"/>
        <v>AbrilHumano Seguros, S. A.</v>
      </c>
      <c r="B227" s="51" t="s">
        <v>92</v>
      </c>
      <c r="C227" s="88">
        <f t="shared" si="84"/>
        <v>160803391.72999999</v>
      </c>
      <c r="D227" s="88">
        <f t="shared" si="85"/>
        <v>1088999336.5599999</v>
      </c>
      <c r="E227" s="87">
        <v>4218144.97</v>
      </c>
      <c r="F227" s="87">
        <v>0.08</v>
      </c>
      <c r="G227" s="87">
        <f t="shared" ref="G227:G258" si="86">SUBTOTAL(109,E227:F227)</f>
        <v>4218145.05</v>
      </c>
      <c r="H227" s="87">
        <v>28003103.379999999</v>
      </c>
      <c r="I227" s="87">
        <v>1483553.03</v>
      </c>
      <c r="J227" s="87">
        <f t="shared" ref="J227:J258" si="87">SUBTOTAL(109,H227:I227)</f>
        <v>29486656.41</v>
      </c>
      <c r="K227" s="87" t="s">
        <v>171</v>
      </c>
      <c r="L227" s="87">
        <v>1083542548.5799999</v>
      </c>
      <c r="M227" s="87">
        <f t="shared" ref="M227:M258" si="88">SUBTOTAL(109,K227:L227)</f>
        <v>1083542548.5799999</v>
      </c>
      <c r="N227" s="87">
        <v>322971.17</v>
      </c>
      <c r="O227" s="87">
        <v>0.04</v>
      </c>
      <c r="P227" s="87">
        <f t="shared" ref="P227:P258" si="89">SUBTOTAL(109,N227:O227)</f>
        <v>322971.20999999996</v>
      </c>
      <c r="Q227" s="87">
        <v>32958328.02</v>
      </c>
      <c r="R227" s="87">
        <v>806575.64</v>
      </c>
      <c r="S227" s="87">
        <f t="shared" ref="S227:S258" si="90">SUBTOTAL(109,Q227:R227)</f>
        <v>33764903.659999996</v>
      </c>
      <c r="T227" s="87">
        <v>2982.85</v>
      </c>
      <c r="U227" s="87" t="s">
        <v>171</v>
      </c>
      <c r="V227" s="87">
        <f t="shared" ref="V227:V258" si="91">SUBTOTAL(109,T227:U227)</f>
        <v>2982.85</v>
      </c>
      <c r="W227" s="87">
        <v>1286458.45</v>
      </c>
      <c r="X227" s="87" t="s">
        <v>171</v>
      </c>
      <c r="Y227" s="87">
        <f t="shared" ref="Y227:Y258" si="92">SUBTOTAL(109,W227:X227)</f>
        <v>1286458.45</v>
      </c>
      <c r="Z227" s="87">
        <v>81696384.909999996</v>
      </c>
      <c r="AA227" s="87">
        <v>76110.460000000006</v>
      </c>
      <c r="AB227" s="87">
        <f t="shared" ref="AB227:AB258" si="93">SUBTOTAL(109,Z227:AA227)</f>
        <v>81772495.36999999</v>
      </c>
      <c r="AC227" s="87" t="s">
        <v>171</v>
      </c>
      <c r="AD227" s="87" t="s">
        <v>171</v>
      </c>
      <c r="AE227" s="87">
        <f t="shared" ref="AE227:AE258" si="94">SUBTOTAL(109,AC227:AD227)</f>
        <v>0</v>
      </c>
      <c r="AF227" s="87">
        <v>1971296.35</v>
      </c>
      <c r="AG227" s="87">
        <v>-0.02</v>
      </c>
      <c r="AH227" s="87">
        <f t="shared" ref="AH227:AH258" si="95">SUBTOTAL(109,AF227:AG227)</f>
        <v>1971296.33</v>
      </c>
      <c r="AI227" s="87">
        <v>10343721.630000001</v>
      </c>
      <c r="AJ227" s="87">
        <v>3090548.75</v>
      </c>
      <c r="AK227" s="87">
        <f t="shared" ref="AK227:AK258" si="96">SUBTOTAL(109,AI227:AJ227)</f>
        <v>13434270.380000001</v>
      </c>
      <c r="AM227" s="132" t="s">
        <v>3</v>
      </c>
    </row>
    <row r="228" spans="1:39" x14ac:dyDescent="0.4">
      <c r="A228" s="132" t="str">
        <f t="shared" si="82"/>
        <v>AbrilSeguros Reservas, S. A.</v>
      </c>
      <c r="B228" s="51" t="s">
        <v>93</v>
      </c>
      <c r="C228" s="88">
        <f t="shared" si="84"/>
        <v>987635164.04000008</v>
      </c>
      <c r="D228" s="88">
        <f t="shared" si="85"/>
        <v>110707273.63000001</v>
      </c>
      <c r="E228" s="87">
        <v>5762516.0599999996</v>
      </c>
      <c r="F228" s="87">
        <v>2151</v>
      </c>
      <c r="G228" s="87">
        <f t="shared" si="86"/>
        <v>5764667.0599999996</v>
      </c>
      <c r="H228" s="87">
        <v>141748232.09</v>
      </c>
      <c r="I228" s="87">
        <v>76205500.049999997</v>
      </c>
      <c r="J228" s="87">
        <f t="shared" si="87"/>
        <v>217953732.13999999</v>
      </c>
      <c r="K228" s="87" t="s">
        <v>171</v>
      </c>
      <c r="L228" s="87">
        <v>22265734.190000001</v>
      </c>
      <c r="M228" s="87">
        <f t="shared" si="88"/>
        <v>22265734.190000001</v>
      </c>
      <c r="N228" s="87">
        <v>2687232.66</v>
      </c>
      <c r="O228" s="87" t="s">
        <v>171</v>
      </c>
      <c r="P228" s="87">
        <f t="shared" si="89"/>
        <v>2687232.66</v>
      </c>
      <c r="Q228" s="87">
        <v>400275804.68000001</v>
      </c>
      <c r="R228" s="87">
        <v>10735700.92</v>
      </c>
      <c r="S228" s="87">
        <f t="shared" si="90"/>
        <v>411011505.60000002</v>
      </c>
      <c r="T228" s="87">
        <v>4532503.6900000004</v>
      </c>
      <c r="U228" s="87" t="s">
        <v>171</v>
      </c>
      <c r="V228" s="87">
        <f t="shared" si="91"/>
        <v>4532503.6900000004</v>
      </c>
      <c r="W228" s="87">
        <v>10016541.800000001</v>
      </c>
      <c r="X228" s="87">
        <v>23577.040000000001</v>
      </c>
      <c r="Y228" s="87">
        <f t="shared" si="92"/>
        <v>10040118.84</v>
      </c>
      <c r="Z228" s="87">
        <v>339777534.69</v>
      </c>
      <c r="AA228" s="87">
        <v>981691.29</v>
      </c>
      <c r="AB228" s="87">
        <f t="shared" si="93"/>
        <v>340759225.98000002</v>
      </c>
      <c r="AC228" s="87" t="s">
        <v>171</v>
      </c>
      <c r="AD228" s="87" t="s">
        <v>171</v>
      </c>
      <c r="AE228" s="87">
        <f t="shared" si="94"/>
        <v>0</v>
      </c>
      <c r="AF228" s="87">
        <v>4418777.95</v>
      </c>
      <c r="AG228" s="87" t="s">
        <v>171</v>
      </c>
      <c r="AH228" s="87">
        <f t="shared" si="95"/>
        <v>4418777.95</v>
      </c>
      <c r="AI228" s="87">
        <v>78416020.420000002</v>
      </c>
      <c r="AJ228" s="87">
        <v>492919.14</v>
      </c>
      <c r="AK228" s="87">
        <f t="shared" si="96"/>
        <v>78908939.560000002</v>
      </c>
      <c r="AM228" s="132" t="s">
        <v>3</v>
      </c>
    </row>
    <row r="229" spans="1:39" x14ac:dyDescent="0.4">
      <c r="A229" s="132" t="str">
        <f t="shared" si="82"/>
        <v>AbrilMapfre BHD Compañía de Seguros</v>
      </c>
      <c r="B229" s="51" t="s">
        <v>110</v>
      </c>
      <c r="C229" s="88">
        <f t="shared" si="84"/>
        <v>1012527917.16</v>
      </c>
      <c r="D229" s="88">
        <f t="shared" si="85"/>
        <v>164206757.93000001</v>
      </c>
      <c r="E229" s="87">
        <v>2285761.94</v>
      </c>
      <c r="F229" s="87" t="s">
        <v>171</v>
      </c>
      <c r="G229" s="87">
        <f t="shared" si="86"/>
        <v>2285761.94</v>
      </c>
      <c r="H229" s="87">
        <v>80665573.319999993</v>
      </c>
      <c r="I229" s="87">
        <v>102573714.95</v>
      </c>
      <c r="J229" s="87">
        <f t="shared" si="87"/>
        <v>183239288.26999998</v>
      </c>
      <c r="K229" s="87" t="s">
        <v>171</v>
      </c>
      <c r="L229" s="87">
        <v>23688976.989999998</v>
      </c>
      <c r="M229" s="87">
        <f t="shared" si="88"/>
        <v>23688976.989999998</v>
      </c>
      <c r="N229" s="87">
        <v>17769878.449999999</v>
      </c>
      <c r="O229" s="87">
        <v>401996.2</v>
      </c>
      <c r="P229" s="87">
        <f t="shared" si="89"/>
        <v>18171874.649999999</v>
      </c>
      <c r="Q229" s="87">
        <v>556207579.32000005</v>
      </c>
      <c r="R229" s="87">
        <v>35565179.479999997</v>
      </c>
      <c r="S229" s="87">
        <f t="shared" si="90"/>
        <v>591772758.80000007</v>
      </c>
      <c r="T229" s="87">
        <v>336635.66</v>
      </c>
      <c r="U229" s="87" t="s">
        <v>171</v>
      </c>
      <c r="V229" s="87">
        <f t="shared" si="91"/>
        <v>336635.66</v>
      </c>
      <c r="W229" s="87">
        <v>25089503.670000002</v>
      </c>
      <c r="X229" s="87">
        <v>390333.35</v>
      </c>
      <c r="Y229" s="87">
        <f t="shared" si="92"/>
        <v>25479837.020000003</v>
      </c>
      <c r="Z229" s="87">
        <v>220975521.16999999</v>
      </c>
      <c r="AA229" s="87">
        <v>690576.1</v>
      </c>
      <c r="AB229" s="87">
        <f t="shared" si="93"/>
        <v>221666097.26999998</v>
      </c>
      <c r="AC229" s="87" t="s">
        <v>171</v>
      </c>
      <c r="AD229" s="87" t="s">
        <v>171</v>
      </c>
      <c r="AE229" s="87">
        <f t="shared" si="94"/>
        <v>0</v>
      </c>
      <c r="AF229" s="87">
        <v>40487863.549999997</v>
      </c>
      <c r="AG229" s="87">
        <v>21262.080000000002</v>
      </c>
      <c r="AH229" s="87">
        <f t="shared" si="95"/>
        <v>40509125.629999995</v>
      </c>
      <c r="AI229" s="87">
        <v>68709600.079999998</v>
      </c>
      <c r="AJ229" s="87">
        <v>874718.78</v>
      </c>
      <c r="AK229" s="87">
        <f t="shared" si="96"/>
        <v>69584318.859999999</v>
      </c>
      <c r="AM229" s="132" t="s">
        <v>3</v>
      </c>
    </row>
    <row r="230" spans="1:39" x14ac:dyDescent="0.4">
      <c r="A230" s="132" t="str">
        <f t="shared" si="82"/>
        <v>AbrilLa Colonial, S. A., Compañia De Seguros</v>
      </c>
      <c r="B230" s="51" t="s">
        <v>111</v>
      </c>
      <c r="C230" s="88">
        <f t="shared" si="84"/>
        <v>524094683.56999999</v>
      </c>
      <c r="D230" s="88">
        <f t="shared" si="85"/>
        <v>68155830.629999995</v>
      </c>
      <c r="E230" s="87">
        <v>174757.01</v>
      </c>
      <c r="F230" s="87" t="s">
        <v>171</v>
      </c>
      <c r="G230" s="87">
        <f t="shared" si="86"/>
        <v>174757.01</v>
      </c>
      <c r="H230" s="87">
        <v>17844878.300000001</v>
      </c>
      <c r="I230" s="87" t="s">
        <v>171</v>
      </c>
      <c r="J230" s="87">
        <f t="shared" si="87"/>
        <v>17844878.300000001</v>
      </c>
      <c r="K230" s="87">
        <v>140420.92000000001</v>
      </c>
      <c r="L230" s="87">
        <v>48845839.32</v>
      </c>
      <c r="M230" s="87">
        <f t="shared" si="88"/>
        <v>48986260.240000002</v>
      </c>
      <c r="N230" s="87">
        <v>3141765.96</v>
      </c>
      <c r="O230" s="87" t="s">
        <v>171</v>
      </c>
      <c r="P230" s="87">
        <f t="shared" si="89"/>
        <v>3141765.96</v>
      </c>
      <c r="Q230" s="87">
        <v>228169905.24000001</v>
      </c>
      <c r="R230" s="87">
        <v>9271222.5899999999</v>
      </c>
      <c r="S230" s="87">
        <f t="shared" si="90"/>
        <v>237441127.83000001</v>
      </c>
      <c r="T230" s="87">
        <v>16551611.35</v>
      </c>
      <c r="U230" s="87" t="s">
        <v>171</v>
      </c>
      <c r="V230" s="87">
        <f t="shared" si="91"/>
        <v>16551611.35</v>
      </c>
      <c r="W230" s="87">
        <v>15496499.75</v>
      </c>
      <c r="X230" s="87">
        <v>746.74</v>
      </c>
      <c r="Y230" s="87">
        <f t="shared" si="92"/>
        <v>15497246.49</v>
      </c>
      <c r="Z230" s="87">
        <v>185169413.61000001</v>
      </c>
      <c r="AA230" s="87">
        <v>593448.82999999996</v>
      </c>
      <c r="AB230" s="87">
        <f t="shared" si="93"/>
        <v>185762862.44000003</v>
      </c>
      <c r="AC230" s="87" t="s">
        <v>171</v>
      </c>
      <c r="AD230" s="87" t="s">
        <v>171</v>
      </c>
      <c r="AE230" s="87">
        <f t="shared" si="94"/>
        <v>0</v>
      </c>
      <c r="AF230" s="87">
        <v>10492937.470000001</v>
      </c>
      <c r="AG230" s="87">
        <v>181214.67</v>
      </c>
      <c r="AH230" s="87">
        <f t="shared" si="95"/>
        <v>10674152.140000001</v>
      </c>
      <c r="AI230" s="87">
        <v>46912493.960000001</v>
      </c>
      <c r="AJ230" s="87">
        <v>9263358.4800000004</v>
      </c>
      <c r="AK230" s="87">
        <f t="shared" si="96"/>
        <v>56175852.439999998</v>
      </c>
      <c r="AM230" s="132" t="s">
        <v>3</v>
      </c>
    </row>
    <row r="231" spans="1:39" x14ac:dyDescent="0.4">
      <c r="A231" s="132" t="str">
        <f t="shared" si="82"/>
        <v>AbrilSeguros Sura, S.A.</v>
      </c>
      <c r="B231" s="51" t="s">
        <v>112</v>
      </c>
      <c r="C231" s="88">
        <f t="shared" si="84"/>
        <v>506265101.94</v>
      </c>
      <c r="D231" s="88">
        <f t="shared" si="85"/>
        <v>30522447.109999999</v>
      </c>
      <c r="E231" s="87">
        <v>1152265.3799999999</v>
      </c>
      <c r="F231" s="87" t="s">
        <v>171</v>
      </c>
      <c r="G231" s="87">
        <f t="shared" si="86"/>
        <v>1152265.3799999999</v>
      </c>
      <c r="H231" s="87">
        <v>15912923.970000001</v>
      </c>
      <c r="I231" s="87">
        <v>136090.01</v>
      </c>
      <c r="J231" s="87">
        <f t="shared" si="87"/>
        <v>16049013.98</v>
      </c>
      <c r="K231" s="87">
        <v>531198.04</v>
      </c>
      <c r="L231" s="87">
        <v>17219026.940000001</v>
      </c>
      <c r="M231" s="87">
        <f t="shared" si="88"/>
        <v>17750224.98</v>
      </c>
      <c r="N231" s="87">
        <v>2981647.25</v>
      </c>
      <c r="O231" s="87" t="s">
        <v>171</v>
      </c>
      <c r="P231" s="87">
        <f t="shared" si="89"/>
        <v>2981647.25</v>
      </c>
      <c r="Q231" s="87">
        <v>188660576.41</v>
      </c>
      <c r="R231" s="87">
        <v>8731337.5899999999</v>
      </c>
      <c r="S231" s="87">
        <f t="shared" si="90"/>
        <v>197391914</v>
      </c>
      <c r="T231" s="87">
        <v>11793033.43</v>
      </c>
      <c r="U231" s="87" t="s">
        <v>171</v>
      </c>
      <c r="V231" s="87">
        <f t="shared" si="91"/>
        <v>11793033.43</v>
      </c>
      <c r="W231" s="87">
        <v>22979384.82</v>
      </c>
      <c r="X231" s="87" t="s">
        <v>171</v>
      </c>
      <c r="Y231" s="87">
        <f t="shared" si="92"/>
        <v>22979384.82</v>
      </c>
      <c r="Z231" s="87">
        <v>164584002.44999999</v>
      </c>
      <c r="AA231" s="87">
        <v>2570643.7200000002</v>
      </c>
      <c r="AB231" s="87">
        <f t="shared" si="93"/>
        <v>167154646.16999999</v>
      </c>
      <c r="AC231" s="87" t="s">
        <v>171</v>
      </c>
      <c r="AD231" s="87" t="s">
        <v>171</v>
      </c>
      <c r="AE231" s="87">
        <f t="shared" si="94"/>
        <v>0</v>
      </c>
      <c r="AF231" s="87">
        <v>16836799.050000001</v>
      </c>
      <c r="AG231" s="87">
        <v>171965.43</v>
      </c>
      <c r="AH231" s="87">
        <f t="shared" si="95"/>
        <v>17008764.48</v>
      </c>
      <c r="AI231" s="87">
        <v>80833271.140000001</v>
      </c>
      <c r="AJ231" s="87">
        <v>1693383.42</v>
      </c>
      <c r="AK231" s="87">
        <f t="shared" si="96"/>
        <v>82526654.560000002</v>
      </c>
      <c r="AM231" s="132" t="s">
        <v>3</v>
      </c>
    </row>
    <row r="232" spans="1:39" x14ac:dyDescent="0.4">
      <c r="A232" s="132" t="str">
        <f t="shared" si="82"/>
        <v>AbrilSeguros Crecer, S. A.</v>
      </c>
      <c r="B232" s="51" t="s">
        <v>94</v>
      </c>
      <c r="C232" s="88">
        <f t="shared" si="84"/>
        <v>66199623.549999997</v>
      </c>
      <c r="D232" s="88">
        <f t="shared" si="85"/>
        <v>255185818.91999999</v>
      </c>
      <c r="E232" s="87" t="s">
        <v>171</v>
      </c>
      <c r="F232" s="87" t="s">
        <v>171</v>
      </c>
      <c r="G232" s="87">
        <f t="shared" si="86"/>
        <v>0</v>
      </c>
      <c r="H232" s="87">
        <v>25894843.02</v>
      </c>
      <c r="I232" s="87">
        <v>254769170.13999999</v>
      </c>
      <c r="J232" s="87">
        <f t="shared" si="87"/>
        <v>280664013.15999997</v>
      </c>
      <c r="K232" s="87" t="s">
        <v>171</v>
      </c>
      <c r="L232" s="87" t="s">
        <v>171</v>
      </c>
      <c r="M232" s="87">
        <f t="shared" si="88"/>
        <v>0</v>
      </c>
      <c r="N232" s="87">
        <v>2040742.5</v>
      </c>
      <c r="O232" s="87" t="s">
        <v>171</v>
      </c>
      <c r="P232" s="87">
        <f t="shared" si="89"/>
        <v>2040742.5</v>
      </c>
      <c r="Q232" s="87">
        <v>22676479.84</v>
      </c>
      <c r="R232" s="87" t="s">
        <v>171</v>
      </c>
      <c r="S232" s="87">
        <f t="shared" si="90"/>
        <v>22676479.84</v>
      </c>
      <c r="T232" s="87" t="s">
        <v>171</v>
      </c>
      <c r="U232" s="87" t="s">
        <v>171</v>
      </c>
      <c r="V232" s="87">
        <f t="shared" si="91"/>
        <v>0</v>
      </c>
      <c r="W232" s="87">
        <v>1167977.28</v>
      </c>
      <c r="X232" s="87" t="s">
        <v>171</v>
      </c>
      <c r="Y232" s="87">
        <f t="shared" si="92"/>
        <v>1167977.28</v>
      </c>
      <c r="Z232" s="87" t="s">
        <v>171</v>
      </c>
      <c r="AA232" s="87" t="s">
        <v>171</v>
      </c>
      <c r="AB232" s="87">
        <f t="shared" si="93"/>
        <v>0</v>
      </c>
      <c r="AC232" s="87" t="s">
        <v>171</v>
      </c>
      <c r="AD232" s="87" t="s">
        <v>171</v>
      </c>
      <c r="AE232" s="87">
        <f t="shared" si="94"/>
        <v>0</v>
      </c>
      <c r="AF232" s="87">
        <v>325808.55</v>
      </c>
      <c r="AG232" s="87" t="s">
        <v>171</v>
      </c>
      <c r="AH232" s="87">
        <f t="shared" si="95"/>
        <v>325808.55</v>
      </c>
      <c r="AI232" s="87">
        <v>14093772.359999999</v>
      </c>
      <c r="AJ232" s="87">
        <v>416648.78</v>
      </c>
      <c r="AK232" s="87">
        <f t="shared" si="96"/>
        <v>14510421.139999999</v>
      </c>
      <c r="AM232" s="132" t="s">
        <v>3</v>
      </c>
    </row>
    <row r="233" spans="1:39" x14ac:dyDescent="0.4">
      <c r="A233" s="132" t="str">
        <f t="shared" si="82"/>
        <v>AbrilWorldwide Seguros, S. A.</v>
      </c>
      <c r="B233" s="51" t="s">
        <v>113</v>
      </c>
      <c r="C233" s="88">
        <f t="shared" si="84"/>
        <v>10147423.289999999</v>
      </c>
      <c r="D233" s="88">
        <f t="shared" si="85"/>
        <v>208351985.85999998</v>
      </c>
      <c r="E233" s="87">
        <v>9474376.1999999993</v>
      </c>
      <c r="F233" s="87" t="s">
        <v>171</v>
      </c>
      <c r="G233" s="87">
        <f t="shared" si="86"/>
        <v>9474376.1999999993</v>
      </c>
      <c r="H233" s="87">
        <v>673047.09</v>
      </c>
      <c r="I233" s="87">
        <v>151952.69</v>
      </c>
      <c r="J233" s="87">
        <f t="shared" si="87"/>
        <v>824999.78</v>
      </c>
      <c r="K233" s="87" t="s">
        <v>171</v>
      </c>
      <c r="L233" s="87">
        <v>208200033.16999999</v>
      </c>
      <c r="M233" s="87">
        <f t="shared" si="88"/>
        <v>208200033.16999999</v>
      </c>
      <c r="N233" s="87" t="s">
        <v>171</v>
      </c>
      <c r="O233" s="87" t="s">
        <v>171</v>
      </c>
      <c r="P233" s="87">
        <f t="shared" si="89"/>
        <v>0</v>
      </c>
      <c r="Q233" s="87" t="s">
        <v>171</v>
      </c>
      <c r="R233" s="87" t="s">
        <v>171</v>
      </c>
      <c r="S233" s="87">
        <f t="shared" si="90"/>
        <v>0</v>
      </c>
      <c r="T233" s="87" t="s">
        <v>171</v>
      </c>
      <c r="U233" s="87" t="s">
        <v>171</v>
      </c>
      <c r="V233" s="87">
        <f t="shared" si="91"/>
        <v>0</v>
      </c>
      <c r="W233" s="87" t="s">
        <v>171</v>
      </c>
      <c r="X233" s="87" t="s">
        <v>171</v>
      </c>
      <c r="Y233" s="87">
        <f t="shared" si="92"/>
        <v>0</v>
      </c>
      <c r="Z233" s="87" t="s">
        <v>171</v>
      </c>
      <c r="AA233" s="87" t="s">
        <v>171</v>
      </c>
      <c r="AB233" s="87">
        <f t="shared" si="93"/>
        <v>0</v>
      </c>
      <c r="AC233" s="87" t="s">
        <v>171</v>
      </c>
      <c r="AD233" s="87" t="s">
        <v>171</v>
      </c>
      <c r="AE233" s="87">
        <f t="shared" si="94"/>
        <v>0</v>
      </c>
      <c r="AF233" s="87" t="s">
        <v>171</v>
      </c>
      <c r="AG233" s="87" t="s">
        <v>171</v>
      </c>
      <c r="AH233" s="87">
        <f t="shared" si="95"/>
        <v>0</v>
      </c>
      <c r="AI233" s="87" t="s">
        <v>171</v>
      </c>
      <c r="AJ233" s="87" t="s">
        <v>171</v>
      </c>
      <c r="AK233" s="87">
        <f t="shared" si="96"/>
        <v>0</v>
      </c>
      <c r="AM233" s="132" t="s">
        <v>3</v>
      </c>
    </row>
    <row r="234" spans="1:39" x14ac:dyDescent="0.4">
      <c r="A234" s="132" t="str">
        <f t="shared" si="82"/>
        <v>AbrilGeneral de Seguros, S. A.</v>
      </c>
      <c r="B234" s="51" t="s">
        <v>77</v>
      </c>
      <c r="C234" s="88">
        <f t="shared" si="84"/>
        <v>66517830.730000004</v>
      </c>
      <c r="D234" s="88">
        <f t="shared" si="85"/>
        <v>95131454.959999993</v>
      </c>
      <c r="E234" s="87">
        <v>253983.54</v>
      </c>
      <c r="F234" s="87" t="s">
        <v>171</v>
      </c>
      <c r="G234" s="87">
        <f t="shared" si="86"/>
        <v>253983.54</v>
      </c>
      <c r="H234" s="87">
        <v>2258212.4</v>
      </c>
      <c r="I234" s="87">
        <v>94636259.890000001</v>
      </c>
      <c r="J234" s="87">
        <f t="shared" si="87"/>
        <v>96894472.290000007</v>
      </c>
      <c r="K234" s="87" t="s">
        <v>171</v>
      </c>
      <c r="L234" s="87">
        <v>130266.13</v>
      </c>
      <c r="M234" s="87">
        <f t="shared" si="88"/>
        <v>130266.13</v>
      </c>
      <c r="N234" s="87">
        <v>21486.74</v>
      </c>
      <c r="O234" s="87">
        <v>97569.600000000006</v>
      </c>
      <c r="P234" s="87">
        <f t="shared" si="89"/>
        <v>119056.34000000001</v>
      </c>
      <c r="Q234" s="87">
        <v>4504958.5</v>
      </c>
      <c r="R234" s="87">
        <v>65000</v>
      </c>
      <c r="S234" s="87">
        <f t="shared" si="90"/>
        <v>4569958.5</v>
      </c>
      <c r="T234" s="87">
        <v>8050882.5</v>
      </c>
      <c r="U234" s="87">
        <v>170743.5</v>
      </c>
      <c r="V234" s="87">
        <f t="shared" si="91"/>
        <v>8221626</v>
      </c>
      <c r="W234" s="87">
        <v>288988.71000000002</v>
      </c>
      <c r="X234" s="87" t="s">
        <v>171</v>
      </c>
      <c r="Y234" s="87">
        <f t="shared" si="92"/>
        <v>288988.71000000002</v>
      </c>
      <c r="Z234" s="87">
        <v>18641709.949999999</v>
      </c>
      <c r="AA234" s="87">
        <v>31615.84</v>
      </c>
      <c r="AB234" s="87">
        <f t="shared" si="93"/>
        <v>18673325.789999999</v>
      </c>
      <c r="AC234" s="87" t="s">
        <v>171</v>
      </c>
      <c r="AD234" s="87" t="s">
        <v>171</v>
      </c>
      <c r="AE234" s="87">
        <f t="shared" si="94"/>
        <v>0</v>
      </c>
      <c r="AF234" s="87">
        <v>29179637.190000001</v>
      </c>
      <c r="AG234" s="87" t="s">
        <v>171</v>
      </c>
      <c r="AH234" s="87">
        <f t="shared" si="95"/>
        <v>29179637.190000001</v>
      </c>
      <c r="AI234" s="87">
        <v>3317971.2</v>
      </c>
      <c r="AJ234" s="87" t="s">
        <v>171</v>
      </c>
      <c r="AK234" s="87">
        <f t="shared" si="96"/>
        <v>3317971.2</v>
      </c>
      <c r="AM234" s="132" t="s">
        <v>3</v>
      </c>
    </row>
    <row r="235" spans="1:39" x14ac:dyDescent="0.4">
      <c r="A235" s="132" t="str">
        <f t="shared" si="82"/>
        <v>AbrilSeguros Pepín, S. A.</v>
      </c>
      <c r="B235" s="51" t="s">
        <v>114</v>
      </c>
      <c r="C235" s="88">
        <f t="shared" si="84"/>
        <v>106169456.53000002</v>
      </c>
      <c r="D235" s="88">
        <f t="shared" si="85"/>
        <v>0</v>
      </c>
      <c r="E235" s="87" t="s">
        <v>171</v>
      </c>
      <c r="F235" s="87" t="s">
        <v>171</v>
      </c>
      <c r="G235" s="87">
        <f t="shared" si="86"/>
        <v>0</v>
      </c>
      <c r="H235" s="87">
        <v>69791.83</v>
      </c>
      <c r="I235" s="87" t="s">
        <v>171</v>
      </c>
      <c r="J235" s="87">
        <f t="shared" si="87"/>
        <v>69791.83</v>
      </c>
      <c r="K235" s="87" t="s">
        <v>171</v>
      </c>
      <c r="L235" s="87" t="s">
        <v>171</v>
      </c>
      <c r="M235" s="87">
        <f t="shared" si="88"/>
        <v>0</v>
      </c>
      <c r="N235" s="87" t="s">
        <v>171</v>
      </c>
      <c r="O235" s="87" t="s">
        <v>171</v>
      </c>
      <c r="P235" s="87">
        <f t="shared" si="89"/>
        <v>0</v>
      </c>
      <c r="Q235" s="87">
        <v>286623.53000000003</v>
      </c>
      <c r="R235" s="87" t="s">
        <v>171</v>
      </c>
      <c r="S235" s="87">
        <f t="shared" si="90"/>
        <v>286623.53000000003</v>
      </c>
      <c r="T235" s="87">
        <v>306298.53999999998</v>
      </c>
      <c r="U235" s="87" t="s">
        <v>171</v>
      </c>
      <c r="V235" s="87">
        <f t="shared" si="91"/>
        <v>306298.53999999998</v>
      </c>
      <c r="W235" s="87">
        <v>2275137.9700000002</v>
      </c>
      <c r="X235" s="87" t="s">
        <v>171</v>
      </c>
      <c r="Y235" s="87">
        <f t="shared" si="92"/>
        <v>2275137.9700000002</v>
      </c>
      <c r="Z235" s="87">
        <v>102076514.06</v>
      </c>
      <c r="AA235" s="87" t="s">
        <v>171</v>
      </c>
      <c r="AB235" s="87">
        <f t="shared" si="93"/>
        <v>102076514.06</v>
      </c>
      <c r="AC235" s="87" t="s">
        <v>171</v>
      </c>
      <c r="AD235" s="87" t="s">
        <v>171</v>
      </c>
      <c r="AE235" s="87">
        <f t="shared" si="94"/>
        <v>0</v>
      </c>
      <c r="AF235" s="87">
        <v>913601.68</v>
      </c>
      <c r="AG235" s="87" t="s">
        <v>171</v>
      </c>
      <c r="AH235" s="87">
        <f t="shared" si="95"/>
        <v>913601.68</v>
      </c>
      <c r="AI235" s="87">
        <v>241488.92</v>
      </c>
      <c r="AJ235" s="87" t="s">
        <v>171</v>
      </c>
      <c r="AK235" s="87">
        <f t="shared" si="96"/>
        <v>241488.92</v>
      </c>
      <c r="AM235" s="132" t="s">
        <v>3</v>
      </c>
    </row>
    <row r="236" spans="1:39" x14ac:dyDescent="0.4">
      <c r="A236" s="132" t="str">
        <f t="shared" si="82"/>
        <v>AbrilLa Monumental de Seguros, S. A.</v>
      </c>
      <c r="B236" s="51" t="s">
        <v>85</v>
      </c>
      <c r="C236" s="88">
        <f t="shared" si="84"/>
        <v>114075793.03999999</v>
      </c>
      <c r="D236" s="88">
        <f t="shared" si="85"/>
        <v>1157924.9400000002</v>
      </c>
      <c r="E236" s="87" t="s">
        <v>171</v>
      </c>
      <c r="F236" s="87" t="s">
        <v>171</v>
      </c>
      <c r="G236" s="87">
        <f t="shared" si="86"/>
        <v>0</v>
      </c>
      <c r="H236" s="87">
        <v>454953.34</v>
      </c>
      <c r="I236" s="87" t="s">
        <v>171</v>
      </c>
      <c r="J236" s="87">
        <f t="shared" si="87"/>
        <v>454953.34</v>
      </c>
      <c r="K236" s="87" t="s">
        <v>171</v>
      </c>
      <c r="L236" s="87" t="s">
        <v>171</v>
      </c>
      <c r="M236" s="87">
        <f t="shared" si="88"/>
        <v>0</v>
      </c>
      <c r="N236" s="87">
        <v>8885.23</v>
      </c>
      <c r="O236" s="87" t="s">
        <v>171</v>
      </c>
      <c r="P236" s="87">
        <f t="shared" si="89"/>
        <v>8885.23</v>
      </c>
      <c r="Q236" s="87">
        <v>14234504.640000001</v>
      </c>
      <c r="R236" s="87">
        <v>1102955.3700000001</v>
      </c>
      <c r="S236" s="87">
        <f t="shared" si="90"/>
        <v>15337460.010000002</v>
      </c>
      <c r="T236" s="87">
        <v>483560.67</v>
      </c>
      <c r="U236" s="87" t="s">
        <v>171</v>
      </c>
      <c r="V236" s="87">
        <f t="shared" si="91"/>
        <v>483560.67</v>
      </c>
      <c r="W236" s="87">
        <v>36754.42</v>
      </c>
      <c r="X236" s="87" t="s">
        <v>171</v>
      </c>
      <c r="Y236" s="87">
        <f t="shared" si="92"/>
        <v>36754.42</v>
      </c>
      <c r="Z236" s="87">
        <v>84123966.280000001</v>
      </c>
      <c r="AA236" s="87">
        <v>17654.07</v>
      </c>
      <c r="AB236" s="87">
        <f t="shared" si="93"/>
        <v>84141620.349999994</v>
      </c>
      <c r="AC236" s="87" t="s">
        <v>171</v>
      </c>
      <c r="AD236" s="87" t="s">
        <v>171</v>
      </c>
      <c r="AE236" s="87">
        <f t="shared" si="94"/>
        <v>0</v>
      </c>
      <c r="AF236" s="87">
        <v>10407330.91</v>
      </c>
      <c r="AG236" s="87">
        <v>7579.89</v>
      </c>
      <c r="AH236" s="87">
        <f t="shared" si="95"/>
        <v>10414910.800000001</v>
      </c>
      <c r="AI236" s="87">
        <v>4325837.55</v>
      </c>
      <c r="AJ236" s="87">
        <v>29735.61</v>
      </c>
      <c r="AK236" s="87">
        <f t="shared" si="96"/>
        <v>4355573.16</v>
      </c>
      <c r="AM236" s="132" t="s">
        <v>3</v>
      </c>
    </row>
    <row r="237" spans="1:39" x14ac:dyDescent="0.4">
      <c r="A237" s="132" t="str">
        <f t="shared" si="82"/>
        <v>AbrilCompañía Dominicana de Seguros, C. por A.</v>
      </c>
      <c r="B237" s="51" t="s">
        <v>115</v>
      </c>
      <c r="C237" s="88">
        <f t="shared" si="84"/>
        <v>84234128.63000001</v>
      </c>
      <c r="D237" s="88">
        <f t="shared" si="85"/>
        <v>1004170.22</v>
      </c>
      <c r="E237" s="87">
        <v>281979.25</v>
      </c>
      <c r="F237" s="87" t="s">
        <v>171</v>
      </c>
      <c r="G237" s="87">
        <f t="shared" si="86"/>
        <v>281979.25</v>
      </c>
      <c r="H237" s="87">
        <v>18751.54</v>
      </c>
      <c r="I237" s="87" t="s">
        <v>171</v>
      </c>
      <c r="J237" s="87">
        <f t="shared" si="87"/>
        <v>18751.54</v>
      </c>
      <c r="K237" s="87" t="s">
        <v>171</v>
      </c>
      <c r="L237" s="87">
        <v>934915.85</v>
      </c>
      <c r="M237" s="87">
        <f t="shared" si="88"/>
        <v>934915.85</v>
      </c>
      <c r="N237" s="87">
        <v>7341.28</v>
      </c>
      <c r="O237" s="87" t="s">
        <v>171</v>
      </c>
      <c r="P237" s="87">
        <f t="shared" si="89"/>
        <v>7341.28</v>
      </c>
      <c r="Q237" s="87">
        <v>3187467.94</v>
      </c>
      <c r="R237" s="87" t="s">
        <v>171</v>
      </c>
      <c r="S237" s="87">
        <f t="shared" si="90"/>
        <v>3187467.94</v>
      </c>
      <c r="T237" s="87">
        <v>74706.080000000002</v>
      </c>
      <c r="U237" s="87" t="s">
        <v>171</v>
      </c>
      <c r="V237" s="87">
        <f t="shared" si="91"/>
        <v>74706.080000000002</v>
      </c>
      <c r="W237" s="87">
        <v>33835.97</v>
      </c>
      <c r="X237" s="87" t="s">
        <v>171</v>
      </c>
      <c r="Y237" s="87">
        <f t="shared" si="92"/>
        <v>33835.97</v>
      </c>
      <c r="Z237" s="87">
        <v>57229970.170000002</v>
      </c>
      <c r="AA237" s="87">
        <v>69254.37</v>
      </c>
      <c r="AB237" s="87">
        <f t="shared" si="93"/>
        <v>57299224.539999999</v>
      </c>
      <c r="AC237" s="87" t="s">
        <v>171</v>
      </c>
      <c r="AD237" s="87" t="s">
        <v>171</v>
      </c>
      <c r="AE237" s="87">
        <f t="shared" si="94"/>
        <v>0</v>
      </c>
      <c r="AF237" s="87">
        <v>22182730.699999999</v>
      </c>
      <c r="AG237" s="87" t="s">
        <v>171</v>
      </c>
      <c r="AH237" s="87">
        <f t="shared" si="95"/>
        <v>22182730.699999999</v>
      </c>
      <c r="AI237" s="87">
        <v>1217345.7</v>
      </c>
      <c r="AJ237" s="87" t="s">
        <v>171</v>
      </c>
      <c r="AK237" s="87">
        <f t="shared" si="96"/>
        <v>1217345.7</v>
      </c>
      <c r="AM237" s="132" t="s">
        <v>3</v>
      </c>
    </row>
    <row r="238" spans="1:39" x14ac:dyDescent="0.4">
      <c r="A238" s="132" t="str">
        <f t="shared" si="82"/>
        <v>AbrilPatria, S. A., Compañía de Seguros</v>
      </c>
      <c r="B238" s="51" t="s">
        <v>116</v>
      </c>
      <c r="C238" s="88">
        <f t="shared" si="84"/>
        <v>50494404.990000002</v>
      </c>
      <c r="D238" s="88">
        <f t="shared" si="85"/>
        <v>0</v>
      </c>
      <c r="E238" s="87" t="s">
        <v>171</v>
      </c>
      <c r="F238" s="87" t="s">
        <v>171</v>
      </c>
      <c r="G238" s="87">
        <f t="shared" si="86"/>
        <v>0</v>
      </c>
      <c r="H238" s="87">
        <v>14478.44</v>
      </c>
      <c r="I238" s="87" t="s">
        <v>171</v>
      </c>
      <c r="J238" s="87">
        <f t="shared" si="87"/>
        <v>14478.44</v>
      </c>
      <c r="K238" s="87" t="s">
        <v>171</v>
      </c>
      <c r="L238" s="87" t="s">
        <v>171</v>
      </c>
      <c r="M238" s="87">
        <f t="shared" si="88"/>
        <v>0</v>
      </c>
      <c r="N238" s="87" t="s">
        <v>171</v>
      </c>
      <c r="O238" s="87" t="s">
        <v>171</v>
      </c>
      <c r="P238" s="87">
        <f t="shared" si="89"/>
        <v>0</v>
      </c>
      <c r="Q238" s="87">
        <v>45196.94</v>
      </c>
      <c r="R238" s="87" t="s">
        <v>171</v>
      </c>
      <c r="S238" s="87">
        <f t="shared" si="90"/>
        <v>45196.94</v>
      </c>
      <c r="T238" s="87" t="s">
        <v>171</v>
      </c>
      <c r="U238" s="87" t="s">
        <v>171</v>
      </c>
      <c r="V238" s="87">
        <f t="shared" si="91"/>
        <v>0</v>
      </c>
      <c r="W238" s="87">
        <v>283116.34000000003</v>
      </c>
      <c r="X238" s="87" t="s">
        <v>171</v>
      </c>
      <c r="Y238" s="87">
        <f t="shared" si="92"/>
        <v>283116.34000000003</v>
      </c>
      <c r="Z238" s="87">
        <v>46756507.170000002</v>
      </c>
      <c r="AA238" s="87" t="s">
        <v>171</v>
      </c>
      <c r="AB238" s="87">
        <f t="shared" si="93"/>
        <v>46756507.170000002</v>
      </c>
      <c r="AC238" s="87" t="s">
        <v>171</v>
      </c>
      <c r="AD238" s="87" t="s">
        <v>171</v>
      </c>
      <c r="AE238" s="87">
        <f t="shared" si="94"/>
        <v>0</v>
      </c>
      <c r="AF238" s="87">
        <v>3188585.63</v>
      </c>
      <c r="AG238" s="87" t="s">
        <v>171</v>
      </c>
      <c r="AH238" s="87">
        <f t="shared" si="95"/>
        <v>3188585.63</v>
      </c>
      <c r="AI238" s="87">
        <v>206520.47</v>
      </c>
      <c r="AJ238" s="87" t="s">
        <v>171</v>
      </c>
      <c r="AK238" s="87">
        <f t="shared" si="96"/>
        <v>206520.47</v>
      </c>
      <c r="AM238" s="132" t="s">
        <v>3</v>
      </c>
    </row>
    <row r="239" spans="1:39" x14ac:dyDescent="0.4">
      <c r="A239" s="132" t="str">
        <f t="shared" si="82"/>
        <v>AbrilAseguradora Agropecuaria Dominicana, S. A.</v>
      </c>
      <c r="B239" s="51" t="s">
        <v>117</v>
      </c>
      <c r="C239" s="88">
        <f t="shared" si="84"/>
        <v>2106642.73</v>
      </c>
      <c r="D239" s="88">
        <f t="shared" si="85"/>
        <v>22444431.260000002</v>
      </c>
      <c r="E239" s="87" t="s">
        <v>171</v>
      </c>
      <c r="F239" s="87" t="s">
        <v>171</v>
      </c>
      <c r="G239" s="87">
        <f t="shared" si="86"/>
        <v>0</v>
      </c>
      <c r="H239" s="87">
        <v>1726445.68</v>
      </c>
      <c r="I239" s="87" t="s">
        <v>171</v>
      </c>
      <c r="J239" s="87">
        <f t="shared" si="87"/>
        <v>1726445.68</v>
      </c>
      <c r="K239" s="87" t="s">
        <v>171</v>
      </c>
      <c r="L239" s="87" t="s">
        <v>171</v>
      </c>
      <c r="M239" s="87">
        <f t="shared" si="88"/>
        <v>0</v>
      </c>
      <c r="N239" s="87" t="s">
        <v>171</v>
      </c>
      <c r="O239" s="87" t="s">
        <v>171</v>
      </c>
      <c r="P239" s="87">
        <f t="shared" si="89"/>
        <v>0</v>
      </c>
      <c r="Q239" s="87" t="s">
        <v>171</v>
      </c>
      <c r="R239" s="87" t="s">
        <v>171</v>
      </c>
      <c r="S239" s="87">
        <f t="shared" si="90"/>
        <v>0</v>
      </c>
      <c r="T239" s="87" t="s">
        <v>171</v>
      </c>
      <c r="U239" s="87" t="s">
        <v>171</v>
      </c>
      <c r="V239" s="87">
        <f t="shared" si="91"/>
        <v>0</v>
      </c>
      <c r="W239" s="87" t="s">
        <v>171</v>
      </c>
      <c r="X239" s="87" t="s">
        <v>171</v>
      </c>
      <c r="Y239" s="87">
        <f t="shared" si="92"/>
        <v>0</v>
      </c>
      <c r="Z239" s="87" t="s">
        <v>171</v>
      </c>
      <c r="AA239" s="87" t="s">
        <v>171</v>
      </c>
      <c r="AB239" s="87">
        <f t="shared" si="93"/>
        <v>0</v>
      </c>
      <c r="AC239" s="87" t="s">
        <v>171</v>
      </c>
      <c r="AD239" s="87">
        <v>22444431.260000002</v>
      </c>
      <c r="AE239" s="87">
        <f t="shared" si="94"/>
        <v>22444431.260000002</v>
      </c>
      <c r="AF239" s="87" t="s">
        <v>171</v>
      </c>
      <c r="AG239" s="87" t="s">
        <v>171</v>
      </c>
      <c r="AH239" s="87">
        <f t="shared" si="95"/>
        <v>0</v>
      </c>
      <c r="AI239" s="87">
        <v>380197.05</v>
      </c>
      <c r="AJ239" s="87" t="s">
        <v>171</v>
      </c>
      <c r="AK239" s="87">
        <f t="shared" si="96"/>
        <v>380197.05</v>
      </c>
      <c r="AM239" s="132" t="s">
        <v>3</v>
      </c>
    </row>
    <row r="240" spans="1:39" x14ac:dyDescent="0.4">
      <c r="A240" s="132" t="str">
        <f t="shared" si="82"/>
        <v>AbrilBanesco Seguros</v>
      </c>
      <c r="B240" s="51" t="s">
        <v>118</v>
      </c>
      <c r="C240" s="88">
        <f t="shared" si="84"/>
        <v>55665114.390000008</v>
      </c>
      <c r="D240" s="88">
        <f t="shared" si="85"/>
        <v>344864.58</v>
      </c>
      <c r="E240" s="87">
        <v>83075.5</v>
      </c>
      <c r="F240" s="87" t="s">
        <v>171</v>
      </c>
      <c r="G240" s="87">
        <f t="shared" si="86"/>
        <v>83075.5</v>
      </c>
      <c r="H240" s="87">
        <v>3261212.56</v>
      </c>
      <c r="I240" s="87" t="s">
        <v>171</v>
      </c>
      <c r="J240" s="87">
        <f t="shared" si="87"/>
        <v>3261212.56</v>
      </c>
      <c r="K240" s="87" t="s">
        <v>171</v>
      </c>
      <c r="L240" s="87" t="s">
        <v>171</v>
      </c>
      <c r="M240" s="87">
        <f t="shared" si="88"/>
        <v>0</v>
      </c>
      <c r="N240" s="87">
        <v>2010933.19</v>
      </c>
      <c r="O240" s="87" t="s">
        <v>171</v>
      </c>
      <c r="P240" s="87">
        <f t="shared" si="89"/>
        <v>2010933.19</v>
      </c>
      <c r="Q240" s="87">
        <v>15429844.560000001</v>
      </c>
      <c r="R240" s="87">
        <v>338531.25</v>
      </c>
      <c r="S240" s="87">
        <f t="shared" si="90"/>
        <v>15768375.810000001</v>
      </c>
      <c r="T240" s="87">
        <v>122169.63</v>
      </c>
      <c r="U240" s="87" t="s">
        <v>171</v>
      </c>
      <c r="V240" s="87">
        <f t="shared" si="91"/>
        <v>122169.63</v>
      </c>
      <c r="W240" s="87">
        <v>1310860.3799999999</v>
      </c>
      <c r="X240" s="87" t="s">
        <v>171</v>
      </c>
      <c r="Y240" s="87">
        <f t="shared" si="92"/>
        <v>1310860.3799999999</v>
      </c>
      <c r="Z240" s="87">
        <v>31366793.879999999</v>
      </c>
      <c r="AA240" s="87" t="s">
        <v>171</v>
      </c>
      <c r="AB240" s="87">
        <f t="shared" si="93"/>
        <v>31366793.879999999</v>
      </c>
      <c r="AC240" s="87" t="s">
        <v>171</v>
      </c>
      <c r="AD240" s="87" t="s">
        <v>171</v>
      </c>
      <c r="AE240" s="87">
        <f t="shared" si="94"/>
        <v>0</v>
      </c>
      <c r="AF240" s="87">
        <v>251884.56</v>
      </c>
      <c r="AG240" s="87">
        <v>6333.33</v>
      </c>
      <c r="AH240" s="87">
        <f t="shared" si="95"/>
        <v>258217.88999999998</v>
      </c>
      <c r="AI240" s="87">
        <v>1828340.13</v>
      </c>
      <c r="AJ240" s="87" t="s">
        <v>171</v>
      </c>
      <c r="AK240" s="87">
        <f t="shared" si="96"/>
        <v>1828340.13</v>
      </c>
      <c r="AL240" s="41"/>
      <c r="AM240" s="132" t="s">
        <v>3</v>
      </c>
    </row>
    <row r="241" spans="1:39" x14ac:dyDescent="0.4">
      <c r="A241" s="132" t="str">
        <f t="shared" si="82"/>
        <v>AbrilAtlántica Seguros, S. A.</v>
      </c>
      <c r="B241" s="51" t="s">
        <v>119</v>
      </c>
      <c r="C241" s="88">
        <f t="shared" si="84"/>
        <v>54161029.099999994</v>
      </c>
      <c r="D241" s="88">
        <f t="shared" si="85"/>
        <v>0</v>
      </c>
      <c r="E241" s="87">
        <v>9379.6299999999992</v>
      </c>
      <c r="F241" s="87" t="s">
        <v>171</v>
      </c>
      <c r="G241" s="87">
        <f t="shared" si="86"/>
        <v>9379.6299999999992</v>
      </c>
      <c r="H241" s="87">
        <v>424039.22</v>
      </c>
      <c r="I241" s="87" t="s">
        <v>171</v>
      </c>
      <c r="J241" s="87">
        <f t="shared" si="87"/>
        <v>424039.22</v>
      </c>
      <c r="K241" s="87" t="s">
        <v>171</v>
      </c>
      <c r="L241" s="87" t="s">
        <v>171</v>
      </c>
      <c r="M241" s="87">
        <f t="shared" si="88"/>
        <v>0</v>
      </c>
      <c r="N241" s="87" t="s">
        <v>171</v>
      </c>
      <c r="O241" s="87" t="s">
        <v>171</v>
      </c>
      <c r="P241" s="87">
        <f t="shared" si="89"/>
        <v>0</v>
      </c>
      <c r="Q241" s="87">
        <v>844297.97</v>
      </c>
      <c r="R241" s="87" t="s">
        <v>171</v>
      </c>
      <c r="S241" s="87">
        <f t="shared" si="90"/>
        <v>844297.97</v>
      </c>
      <c r="T241" s="87">
        <v>56607.02</v>
      </c>
      <c r="U241" s="87" t="s">
        <v>171</v>
      </c>
      <c r="V241" s="87">
        <f t="shared" si="91"/>
        <v>56607.02</v>
      </c>
      <c r="W241" s="87" t="s">
        <v>171</v>
      </c>
      <c r="X241" s="87" t="s">
        <v>171</v>
      </c>
      <c r="Y241" s="87">
        <f t="shared" si="92"/>
        <v>0</v>
      </c>
      <c r="Z241" s="87">
        <v>52547124.119999997</v>
      </c>
      <c r="AA241" s="87" t="s">
        <v>171</v>
      </c>
      <c r="AB241" s="87">
        <f t="shared" si="93"/>
        <v>52547124.119999997</v>
      </c>
      <c r="AC241" s="87" t="s">
        <v>171</v>
      </c>
      <c r="AD241" s="87" t="s">
        <v>171</v>
      </c>
      <c r="AE241" s="87">
        <f t="shared" si="94"/>
        <v>0</v>
      </c>
      <c r="AF241" s="87">
        <v>60564.28</v>
      </c>
      <c r="AG241" s="87" t="s">
        <v>171</v>
      </c>
      <c r="AH241" s="87">
        <f t="shared" si="95"/>
        <v>60564.28</v>
      </c>
      <c r="AI241" s="87">
        <v>219016.86</v>
      </c>
      <c r="AJ241" s="87" t="s">
        <v>171</v>
      </c>
      <c r="AK241" s="87">
        <f t="shared" si="96"/>
        <v>219016.86</v>
      </c>
      <c r="AM241" s="132" t="s">
        <v>3</v>
      </c>
    </row>
    <row r="242" spans="1:39" x14ac:dyDescent="0.4">
      <c r="A242" s="132" t="str">
        <f t="shared" ref="A242:A298" si="97">AM242&amp;B242</f>
        <v>AbrilSeguros La Internacional, S. A.</v>
      </c>
      <c r="B242" s="51" t="s">
        <v>80</v>
      </c>
      <c r="C242" s="88">
        <f t="shared" si="84"/>
        <v>51673802.210000001</v>
      </c>
      <c r="D242" s="88">
        <f t="shared" si="85"/>
        <v>0</v>
      </c>
      <c r="E242" s="87" t="s">
        <v>171</v>
      </c>
      <c r="F242" s="87" t="s">
        <v>171</v>
      </c>
      <c r="G242" s="87">
        <f t="shared" si="86"/>
        <v>0</v>
      </c>
      <c r="H242" s="87" t="s">
        <v>171</v>
      </c>
      <c r="I242" s="87" t="s">
        <v>171</v>
      </c>
      <c r="J242" s="87">
        <f t="shared" si="87"/>
        <v>0</v>
      </c>
      <c r="K242" s="87" t="s">
        <v>171</v>
      </c>
      <c r="L242" s="87" t="s">
        <v>171</v>
      </c>
      <c r="M242" s="87">
        <f t="shared" si="88"/>
        <v>0</v>
      </c>
      <c r="N242" s="87" t="s">
        <v>171</v>
      </c>
      <c r="O242" s="87" t="s">
        <v>171</v>
      </c>
      <c r="P242" s="87">
        <f t="shared" si="89"/>
        <v>0</v>
      </c>
      <c r="Q242" s="87" t="s">
        <v>171</v>
      </c>
      <c r="R242" s="87" t="s">
        <v>171</v>
      </c>
      <c r="S242" s="87">
        <f t="shared" si="90"/>
        <v>0</v>
      </c>
      <c r="T242" s="87" t="s">
        <v>171</v>
      </c>
      <c r="U242" s="87" t="s">
        <v>171</v>
      </c>
      <c r="V242" s="87">
        <f t="shared" si="91"/>
        <v>0</v>
      </c>
      <c r="W242" s="87" t="s">
        <v>171</v>
      </c>
      <c r="X242" s="87" t="s">
        <v>171</v>
      </c>
      <c r="Y242" s="87">
        <f t="shared" si="92"/>
        <v>0</v>
      </c>
      <c r="Z242" s="87">
        <v>51659595.93</v>
      </c>
      <c r="AA242" s="87" t="s">
        <v>171</v>
      </c>
      <c r="AB242" s="87">
        <f t="shared" si="93"/>
        <v>51659595.93</v>
      </c>
      <c r="AC242" s="87" t="s">
        <v>171</v>
      </c>
      <c r="AD242" s="87" t="s">
        <v>171</v>
      </c>
      <c r="AE242" s="87">
        <f t="shared" si="94"/>
        <v>0</v>
      </c>
      <c r="AF242" s="87">
        <v>14206.28</v>
      </c>
      <c r="AG242" s="87" t="s">
        <v>171</v>
      </c>
      <c r="AH242" s="87">
        <f t="shared" si="95"/>
        <v>14206.28</v>
      </c>
      <c r="AI242" s="87" t="s">
        <v>171</v>
      </c>
      <c r="AJ242" s="87" t="s">
        <v>171</v>
      </c>
      <c r="AK242" s="87">
        <f t="shared" si="96"/>
        <v>0</v>
      </c>
      <c r="AM242" s="132" t="s">
        <v>3</v>
      </c>
    </row>
    <row r="243" spans="1:39" x14ac:dyDescent="0.4">
      <c r="A243" s="132" t="str">
        <f t="shared" si="97"/>
        <v xml:space="preserve">AbrilCooperativa Nacional De Seguros, Inc </v>
      </c>
      <c r="B243" s="51" t="s">
        <v>120</v>
      </c>
      <c r="C243" s="88">
        <f t="shared" si="84"/>
        <v>49217840.280000001</v>
      </c>
      <c r="D243" s="88">
        <f t="shared" si="85"/>
        <v>0</v>
      </c>
      <c r="E243" s="87" t="s">
        <v>171</v>
      </c>
      <c r="F243" s="87" t="s">
        <v>171</v>
      </c>
      <c r="G243" s="87">
        <f t="shared" si="86"/>
        <v>0</v>
      </c>
      <c r="H243" s="87">
        <v>16308500.84</v>
      </c>
      <c r="I243" s="87" t="s">
        <v>171</v>
      </c>
      <c r="J243" s="87">
        <f t="shared" si="87"/>
        <v>16308500.84</v>
      </c>
      <c r="K243" s="87" t="s">
        <v>171</v>
      </c>
      <c r="L243" s="87" t="s">
        <v>171</v>
      </c>
      <c r="M243" s="87">
        <f t="shared" si="88"/>
        <v>0</v>
      </c>
      <c r="N243" s="87" t="s">
        <v>171</v>
      </c>
      <c r="O243" s="87" t="s">
        <v>171</v>
      </c>
      <c r="P243" s="87">
        <f t="shared" si="89"/>
        <v>0</v>
      </c>
      <c r="Q243" s="87">
        <v>6585196.1799999997</v>
      </c>
      <c r="R243" s="87" t="s">
        <v>171</v>
      </c>
      <c r="S243" s="87">
        <f t="shared" si="90"/>
        <v>6585196.1799999997</v>
      </c>
      <c r="T243" s="87" t="s">
        <v>171</v>
      </c>
      <c r="U243" s="87" t="s">
        <v>171</v>
      </c>
      <c r="V243" s="87">
        <f t="shared" si="91"/>
        <v>0</v>
      </c>
      <c r="W243" s="87">
        <v>34147.49</v>
      </c>
      <c r="X243" s="87" t="s">
        <v>171</v>
      </c>
      <c r="Y243" s="87">
        <f t="shared" si="92"/>
        <v>34147.49</v>
      </c>
      <c r="Z243" s="87">
        <v>23393026.780000001</v>
      </c>
      <c r="AA243" s="87" t="s">
        <v>171</v>
      </c>
      <c r="AB243" s="87">
        <f t="shared" si="93"/>
        <v>23393026.780000001</v>
      </c>
      <c r="AC243" s="87" t="s">
        <v>171</v>
      </c>
      <c r="AD243" s="87" t="s">
        <v>171</v>
      </c>
      <c r="AE243" s="87">
        <f t="shared" si="94"/>
        <v>0</v>
      </c>
      <c r="AF243" s="87">
        <v>1187084.71</v>
      </c>
      <c r="AG243" s="87" t="s">
        <v>171</v>
      </c>
      <c r="AH243" s="87">
        <f t="shared" si="95"/>
        <v>1187084.71</v>
      </c>
      <c r="AI243" s="87">
        <v>1709884.28</v>
      </c>
      <c r="AJ243" s="87" t="s">
        <v>171</v>
      </c>
      <c r="AK243" s="87">
        <f t="shared" si="96"/>
        <v>1709884.28</v>
      </c>
      <c r="AL243" s="42"/>
      <c r="AM243" s="132" t="s">
        <v>3</v>
      </c>
    </row>
    <row r="244" spans="1:39" x14ac:dyDescent="0.4">
      <c r="A244" s="132" t="str">
        <f t="shared" si="97"/>
        <v>AbrilAngloamericana de Seguros, S. A.</v>
      </c>
      <c r="B244" s="51" t="s">
        <v>78</v>
      </c>
      <c r="C244" s="88">
        <f t="shared" si="84"/>
        <v>42549820.950000003</v>
      </c>
      <c r="D244" s="88">
        <f t="shared" si="85"/>
        <v>0</v>
      </c>
      <c r="E244" s="87">
        <v>2844.82</v>
      </c>
      <c r="F244" s="87" t="s">
        <v>171</v>
      </c>
      <c r="G244" s="87">
        <f t="shared" si="86"/>
        <v>2844.82</v>
      </c>
      <c r="H244" s="87">
        <v>6887091.5599999996</v>
      </c>
      <c r="I244" s="87" t="s">
        <v>171</v>
      </c>
      <c r="J244" s="87">
        <f t="shared" si="87"/>
        <v>6887091.5599999996</v>
      </c>
      <c r="K244" s="87" t="s">
        <v>171</v>
      </c>
      <c r="L244" s="87" t="s">
        <v>171</v>
      </c>
      <c r="M244" s="87">
        <f t="shared" si="88"/>
        <v>0</v>
      </c>
      <c r="N244" s="87" t="s">
        <v>171</v>
      </c>
      <c r="O244" s="87" t="s">
        <v>171</v>
      </c>
      <c r="P244" s="87">
        <f t="shared" si="89"/>
        <v>0</v>
      </c>
      <c r="Q244" s="87">
        <v>5861287.4000000004</v>
      </c>
      <c r="R244" s="87" t="s">
        <v>171</v>
      </c>
      <c r="S244" s="87">
        <f t="shared" si="90"/>
        <v>5861287.4000000004</v>
      </c>
      <c r="T244" s="87">
        <v>79565.919999999998</v>
      </c>
      <c r="U244" s="87" t="s">
        <v>171</v>
      </c>
      <c r="V244" s="87">
        <f t="shared" si="91"/>
        <v>79565.919999999998</v>
      </c>
      <c r="W244" s="87">
        <v>73964.59</v>
      </c>
      <c r="X244" s="87" t="s">
        <v>171</v>
      </c>
      <c r="Y244" s="87">
        <f t="shared" si="92"/>
        <v>73964.59</v>
      </c>
      <c r="Z244" s="87">
        <v>23591323.82</v>
      </c>
      <c r="AA244" s="87" t="s">
        <v>171</v>
      </c>
      <c r="AB244" s="87">
        <f t="shared" si="93"/>
        <v>23591323.82</v>
      </c>
      <c r="AC244" s="87" t="s">
        <v>171</v>
      </c>
      <c r="AD244" s="87" t="s">
        <v>171</v>
      </c>
      <c r="AE244" s="87">
        <f t="shared" si="94"/>
        <v>0</v>
      </c>
      <c r="AF244" s="87">
        <v>1447258.32</v>
      </c>
      <c r="AG244" s="87" t="s">
        <v>171</v>
      </c>
      <c r="AH244" s="87">
        <f t="shared" si="95"/>
        <v>1447258.32</v>
      </c>
      <c r="AI244" s="87">
        <v>4606484.5199999996</v>
      </c>
      <c r="AJ244" s="87" t="s">
        <v>171</v>
      </c>
      <c r="AK244" s="87">
        <f t="shared" si="96"/>
        <v>4606484.5199999996</v>
      </c>
      <c r="AL244" s="26"/>
      <c r="AM244" s="132" t="s">
        <v>3</v>
      </c>
    </row>
    <row r="245" spans="1:39" x14ac:dyDescent="0.4">
      <c r="A245" s="132" t="str">
        <f t="shared" si="97"/>
        <v>AbrilAtrio Seguros S. A.</v>
      </c>
      <c r="B245" s="51" t="s">
        <v>121</v>
      </c>
      <c r="C245" s="88">
        <f t="shared" si="84"/>
        <v>25238177.719999999</v>
      </c>
      <c r="D245" s="88">
        <f t="shared" si="85"/>
        <v>21767444.18</v>
      </c>
      <c r="E245" s="87" t="s">
        <v>171</v>
      </c>
      <c r="F245" s="87" t="s">
        <v>171</v>
      </c>
      <c r="G245" s="87">
        <f t="shared" si="86"/>
        <v>0</v>
      </c>
      <c r="H245" s="87">
        <v>162035.41</v>
      </c>
      <c r="I245" s="87">
        <v>15092663.16</v>
      </c>
      <c r="J245" s="87">
        <f t="shared" si="87"/>
        <v>15254698.57</v>
      </c>
      <c r="K245" s="87" t="s">
        <v>171</v>
      </c>
      <c r="L245" s="87">
        <v>6632267.6100000003</v>
      </c>
      <c r="M245" s="87">
        <f t="shared" si="88"/>
        <v>6632267.6100000003</v>
      </c>
      <c r="N245" s="87">
        <v>13905</v>
      </c>
      <c r="O245" s="87" t="s">
        <v>171</v>
      </c>
      <c r="P245" s="87">
        <f t="shared" si="89"/>
        <v>13905</v>
      </c>
      <c r="Q245" s="87">
        <v>1761112.07</v>
      </c>
      <c r="R245" s="87" t="s">
        <v>171</v>
      </c>
      <c r="S245" s="87">
        <f t="shared" si="90"/>
        <v>1761112.07</v>
      </c>
      <c r="T245" s="87">
        <v>1456357.97</v>
      </c>
      <c r="U245" s="87" t="s">
        <v>171</v>
      </c>
      <c r="V245" s="87">
        <f t="shared" si="91"/>
        <v>1456357.97</v>
      </c>
      <c r="W245" s="87">
        <v>200514.18</v>
      </c>
      <c r="X245" s="87" t="s">
        <v>171</v>
      </c>
      <c r="Y245" s="87">
        <f t="shared" si="92"/>
        <v>200514.18</v>
      </c>
      <c r="Z245" s="87">
        <v>18933013.399999999</v>
      </c>
      <c r="AA245" s="87">
        <v>38000.019999999997</v>
      </c>
      <c r="AB245" s="87">
        <f t="shared" si="93"/>
        <v>18971013.419999998</v>
      </c>
      <c r="AC245" s="87" t="s">
        <v>171</v>
      </c>
      <c r="AD245" s="87" t="s">
        <v>171</v>
      </c>
      <c r="AE245" s="87">
        <f t="shared" si="94"/>
        <v>0</v>
      </c>
      <c r="AF245" s="87">
        <v>1583886.82</v>
      </c>
      <c r="AG245" s="87">
        <v>4513.3900000000003</v>
      </c>
      <c r="AH245" s="87">
        <f t="shared" si="95"/>
        <v>1588400.21</v>
      </c>
      <c r="AI245" s="87">
        <v>1127352.8700000001</v>
      </c>
      <c r="AJ245" s="87" t="s">
        <v>171</v>
      </c>
      <c r="AK245" s="87">
        <f t="shared" si="96"/>
        <v>1127352.8700000001</v>
      </c>
      <c r="AL245" s="42"/>
      <c r="AM245" s="132" t="s">
        <v>3</v>
      </c>
    </row>
    <row r="246" spans="1:39" x14ac:dyDescent="0.4">
      <c r="A246" s="132" t="str">
        <f t="shared" si="97"/>
        <v>AbrilCuna Mutual Insurance Society Dominicana</v>
      </c>
      <c r="B246" s="50" t="s">
        <v>122</v>
      </c>
      <c r="C246" s="88">
        <f t="shared" si="84"/>
        <v>41956612.579999998</v>
      </c>
      <c r="D246" s="88">
        <f t="shared" si="85"/>
        <v>0</v>
      </c>
      <c r="E246" s="87" t="s">
        <v>171</v>
      </c>
      <c r="F246" s="87" t="s">
        <v>171</v>
      </c>
      <c r="G246" s="87">
        <f t="shared" si="86"/>
        <v>0</v>
      </c>
      <c r="H246" s="87">
        <v>41803450.899999999</v>
      </c>
      <c r="I246" s="87" t="s">
        <v>171</v>
      </c>
      <c r="J246" s="87">
        <f t="shared" si="87"/>
        <v>41803450.899999999</v>
      </c>
      <c r="K246" s="87" t="s">
        <v>171</v>
      </c>
      <c r="L246" s="87" t="s">
        <v>171</v>
      </c>
      <c r="M246" s="87">
        <f t="shared" si="88"/>
        <v>0</v>
      </c>
      <c r="N246" s="87" t="s">
        <v>171</v>
      </c>
      <c r="O246" s="87" t="s">
        <v>171</v>
      </c>
      <c r="P246" s="87">
        <f t="shared" si="89"/>
        <v>0</v>
      </c>
      <c r="Q246" s="87" t="s">
        <v>171</v>
      </c>
      <c r="R246" s="87" t="s">
        <v>171</v>
      </c>
      <c r="S246" s="87">
        <f t="shared" si="90"/>
        <v>0</v>
      </c>
      <c r="T246" s="87" t="s">
        <v>171</v>
      </c>
      <c r="U246" s="87" t="s">
        <v>171</v>
      </c>
      <c r="V246" s="87">
        <f t="shared" si="91"/>
        <v>0</v>
      </c>
      <c r="W246" s="87" t="s">
        <v>171</v>
      </c>
      <c r="X246" s="87" t="s">
        <v>171</v>
      </c>
      <c r="Y246" s="87">
        <f t="shared" si="92"/>
        <v>0</v>
      </c>
      <c r="Z246" s="87" t="s">
        <v>171</v>
      </c>
      <c r="AA246" s="87" t="s">
        <v>171</v>
      </c>
      <c r="AB246" s="87">
        <f t="shared" si="93"/>
        <v>0</v>
      </c>
      <c r="AC246" s="87" t="s">
        <v>171</v>
      </c>
      <c r="AD246" s="87" t="s">
        <v>171</v>
      </c>
      <c r="AE246" s="87">
        <f t="shared" si="94"/>
        <v>0</v>
      </c>
      <c r="AF246" s="87">
        <v>153161.68</v>
      </c>
      <c r="AG246" s="87" t="s">
        <v>171</v>
      </c>
      <c r="AH246" s="87">
        <f t="shared" si="95"/>
        <v>153161.68</v>
      </c>
      <c r="AI246" s="87" t="s">
        <v>171</v>
      </c>
      <c r="AJ246" s="87" t="s">
        <v>171</v>
      </c>
      <c r="AK246" s="87">
        <f t="shared" si="96"/>
        <v>0</v>
      </c>
      <c r="AL246" s="42"/>
      <c r="AM246" s="132" t="s">
        <v>3</v>
      </c>
    </row>
    <row r="247" spans="1:39" x14ac:dyDescent="0.4">
      <c r="A247" s="132" t="str">
        <f t="shared" si="97"/>
        <v>AbrilBMI Compañía de Seguros, S. A.</v>
      </c>
      <c r="B247" s="51" t="s">
        <v>87</v>
      </c>
      <c r="C247" s="88">
        <f t="shared" si="84"/>
        <v>256890.84</v>
      </c>
      <c r="D247" s="88">
        <f t="shared" si="85"/>
        <v>28806961.370000001</v>
      </c>
      <c r="E247" s="87" t="s">
        <v>171</v>
      </c>
      <c r="F247" s="87" t="s">
        <v>171</v>
      </c>
      <c r="G247" s="87">
        <f t="shared" si="86"/>
        <v>0</v>
      </c>
      <c r="H247" s="87">
        <v>256890.84</v>
      </c>
      <c r="I247" s="87" t="s">
        <v>171</v>
      </c>
      <c r="J247" s="87">
        <f t="shared" si="87"/>
        <v>256890.84</v>
      </c>
      <c r="K247" s="87" t="s">
        <v>171</v>
      </c>
      <c r="L247" s="87">
        <v>28806961.370000001</v>
      </c>
      <c r="M247" s="87">
        <f t="shared" si="88"/>
        <v>28806961.370000001</v>
      </c>
      <c r="N247" s="87" t="s">
        <v>171</v>
      </c>
      <c r="O247" s="87" t="s">
        <v>171</v>
      </c>
      <c r="P247" s="87">
        <f t="shared" si="89"/>
        <v>0</v>
      </c>
      <c r="Q247" s="87" t="s">
        <v>171</v>
      </c>
      <c r="R247" s="87" t="s">
        <v>171</v>
      </c>
      <c r="S247" s="87">
        <f t="shared" si="90"/>
        <v>0</v>
      </c>
      <c r="T247" s="87" t="s">
        <v>171</v>
      </c>
      <c r="U247" s="87" t="s">
        <v>171</v>
      </c>
      <c r="V247" s="87">
        <f t="shared" si="91"/>
        <v>0</v>
      </c>
      <c r="W247" s="87" t="s">
        <v>171</v>
      </c>
      <c r="X247" s="87" t="s">
        <v>171</v>
      </c>
      <c r="Y247" s="87">
        <f t="shared" si="92"/>
        <v>0</v>
      </c>
      <c r="Z247" s="87" t="s">
        <v>171</v>
      </c>
      <c r="AA247" s="87" t="s">
        <v>171</v>
      </c>
      <c r="AB247" s="87">
        <f t="shared" si="93"/>
        <v>0</v>
      </c>
      <c r="AC247" s="87" t="s">
        <v>171</v>
      </c>
      <c r="AD247" s="87" t="s">
        <v>171</v>
      </c>
      <c r="AE247" s="87">
        <f t="shared" si="94"/>
        <v>0</v>
      </c>
      <c r="AF247" s="87" t="s">
        <v>171</v>
      </c>
      <c r="AG247" s="87" t="s">
        <v>171</v>
      </c>
      <c r="AH247" s="87">
        <f t="shared" si="95"/>
        <v>0</v>
      </c>
      <c r="AI247" s="87" t="s">
        <v>171</v>
      </c>
      <c r="AJ247" s="87" t="s">
        <v>171</v>
      </c>
      <c r="AK247" s="87">
        <f t="shared" si="96"/>
        <v>0</v>
      </c>
      <c r="AM247" s="132" t="s">
        <v>3</v>
      </c>
    </row>
    <row r="248" spans="1:39" x14ac:dyDescent="0.4">
      <c r="A248" s="132" t="str">
        <f t="shared" si="97"/>
        <v>AbrilBupa Dominicana, S. A.</v>
      </c>
      <c r="B248" s="51" t="s">
        <v>123</v>
      </c>
      <c r="C248" s="88">
        <f t="shared" si="84"/>
        <v>0</v>
      </c>
      <c r="D248" s="88">
        <f t="shared" si="85"/>
        <v>32437537.59</v>
      </c>
      <c r="E248" s="87" t="s">
        <v>171</v>
      </c>
      <c r="F248" s="87" t="s">
        <v>171</v>
      </c>
      <c r="G248" s="87">
        <f t="shared" si="86"/>
        <v>0</v>
      </c>
      <c r="H248" s="87" t="s">
        <v>171</v>
      </c>
      <c r="I248" s="87" t="s">
        <v>171</v>
      </c>
      <c r="J248" s="87">
        <f t="shared" si="87"/>
        <v>0</v>
      </c>
      <c r="K248" s="87" t="s">
        <v>171</v>
      </c>
      <c r="L248" s="87">
        <v>32437537.59</v>
      </c>
      <c r="M248" s="87">
        <f t="shared" si="88"/>
        <v>32437537.59</v>
      </c>
      <c r="N248" s="87" t="s">
        <v>171</v>
      </c>
      <c r="O248" s="87" t="s">
        <v>171</v>
      </c>
      <c r="P248" s="87">
        <f t="shared" si="89"/>
        <v>0</v>
      </c>
      <c r="Q248" s="87" t="s">
        <v>171</v>
      </c>
      <c r="R248" s="87" t="s">
        <v>171</v>
      </c>
      <c r="S248" s="87">
        <f t="shared" si="90"/>
        <v>0</v>
      </c>
      <c r="T248" s="87" t="s">
        <v>171</v>
      </c>
      <c r="U248" s="87" t="s">
        <v>171</v>
      </c>
      <c r="V248" s="87">
        <f t="shared" si="91"/>
        <v>0</v>
      </c>
      <c r="W248" s="87" t="s">
        <v>171</v>
      </c>
      <c r="X248" s="87" t="s">
        <v>171</v>
      </c>
      <c r="Y248" s="87">
        <f t="shared" si="92"/>
        <v>0</v>
      </c>
      <c r="Z248" s="87" t="s">
        <v>171</v>
      </c>
      <c r="AA248" s="87" t="s">
        <v>171</v>
      </c>
      <c r="AB248" s="87">
        <f t="shared" si="93"/>
        <v>0</v>
      </c>
      <c r="AC248" s="87" t="s">
        <v>171</v>
      </c>
      <c r="AD248" s="87" t="s">
        <v>171</v>
      </c>
      <c r="AE248" s="87">
        <f t="shared" si="94"/>
        <v>0</v>
      </c>
      <c r="AF248" s="87" t="s">
        <v>171</v>
      </c>
      <c r="AG248" s="87" t="s">
        <v>171</v>
      </c>
      <c r="AH248" s="87">
        <f t="shared" si="95"/>
        <v>0</v>
      </c>
      <c r="AI248" s="87" t="s">
        <v>171</v>
      </c>
      <c r="AJ248" s="87" t="s">
        <v>171</v>
      </c>
      <c r="AK248" s="87">
        <f t="shared" si="96"/>
        <v>0</v>
      </c>
      <c r="AM248" s="132" t="s">
        <v>3</v>
      </c>
    </row>
    <row r="249" spans="1:39" x14ac:dyDescent="0.4">
      <c r="A249" s="132" t="str">
        <f t="shared" si="97"/>
        <v>AbrilSeguros APS, S.R.L.</v>
      </c>
      <c r="B249" s="51" t="s">
        <v>124</v>
      </c>
      <c r="C249" s="88">
        <f t="shared" si="84"/>
        <v>25981335.439999998</v>
      </c>
      <c r="D249" s="88">
        <f t="shared" si="85"/>
        <v>494289</v>
      </c>
      <c r="E249" s="87" t="s">
        <v>171</v>
      </c>
      <c r="F249" s="87" t="s">
        <v>171</v>
      </c>
      <c r="G249" s="87">
        <f t="shared" si="86"/>
        <v>0</v>
      </c>
      <c r="H249" s="87">
        <v>2407060.23</v>
      </c>
      <c r="I249" s="87" t="s">
        <v>171</v>
      </c>
      <c r="J249" s="87">
        <f t="shared" si="87"/>
        <v>2407060.23</v>
      </c>
      <c r="K249" s="87" t="s">
        <v>171</v>
      </c>
      <c r="L249" s="87">
        <v>494289</v>
      </c>
      <c r="M249" s="87">
        <f t="shared" si="88"/>
        <v>494289</v>
      </c>
      <c r="N249" s="87" t="s">
        <v>171</v>
      </c>
      <c r="O249" s="87" t="s">
        <v>171</v>
      </c>
      <c r="P249" s="87">
        <f t="shared" si="89"/>
        <v>0</v>
      </c>
      <c r="Q249" s="87">
        <v>35898.22</v>
      </c>
      <c r="R249" s="87" t="s">
        <v>171</v>
      </c>
      <c r="S249" s="87">
        <f t="shared" si="90"/>
        <v>35898.22</v>
      </c>
      <c r="T249" s="87">
        <v>108706.88</v>
      </c>
      <c r="U249" s="87" t="s">
        <v>171</v>
      </c>
      <c r="V249" s="87">
        <f t="shared" si="91"/>
        <v>108706.88</v>
      </c>
      <c r="W249" s="87">
        <v>16209.19</v>
      </c>
      <c r="X249" s="87" t="s">
        <v>171</v>
      </c>
      <c r="Y249" s="87">
        <f t="shared" si="92"/>
        <v>16209.19</v>
      </c>
      <c r="Z249" s="87">
        <v>5436047.8200000003</v>
      </c>
      <c r="AA249" s="87" t="s">
        <v>171</v>
      </c>
      <c r="AB249" s="87">
        <f t="shared" si="93"/>
        <v>5436047.8200000003</v>
      </c>
      <c r="AC249" s="87" t="s">
        <v>171</v>
      </c>
      <c r="AD249" s="87" t="s">
        <v>171</v>
      </c>
      <c r="AE249" s="87">
        <f t="shared" si="94"/>
        <v>0</v>
      </c>
      <c r="AF249" s="87">
        <v>16925068.079999998</v>
      </c>
      <c r="AG249" s="87" t="s">
        <v>171</v>
      </c>
      <c r="AH249" s="87">
        <f t="shared" si="95"/>
        <v>16925068.079999998</v>
      </c>
      <c r="AI249" s="87">
        <v>1052345.02</v>
      </c>
      <c r="AJ249" s="87" t="s">
        <v>171</v>
      </c>
      <c r="AK249" s="87">
        <f t="shared" si="96"/>
        <v>1052345.02</v>
      </c>
      <c r="AM249" s="132" t="s">
        <v>3</v>
      </c>
    </row>
    <row r="250" spans="1:39" x14ac:dyDescent="0.4">
      <c r="A250" s="132" t="str">
        <f t="shared" si="97"/>
        <v>AbrilMultiseguros Su, S.A.</v>
      </c>
      <c r="B250" s="51" t="s">
        <v>125</v>
      </c>
      <c r="C250" s="88">
        <f t="shared" si="84"/>
        <v>20735747.879999999</v>
      </c>
      <c r="D250" s="88">
        <f t="shared" si="85"/>
        <v>53950.87</v>
      </c>
      <c r="E250" s="87" t="s">
        <v>171</v>
      </c>
      <c r="F250" s="87" t="s">
        <v>171</v>
      </c>
      <c r="G250" s="87">
        <f t="shared" si="86"/>
        <v>0</v>
      </c>
      <c r="H250" s="87">
        <v>507891.87</v>
      </c>
      <c r="I250" s="87" t="s">
        <v>171</v>
      </c>
      <c r="J250" s="87">
        <f t="shared" si="87"/>
        <v>507891.87</v>
      </c>
      <c r="K250" s="87" t="s">
        <v>171</v>
      </c>
      <c r="L250" s="87" t="s">
        <v>171</v>
      </c>
      <c r="M250" s="87">
        <f t="shared" si="88"/>
        <v>0</v>
      </c>
      <c r="N250" s="87">
        <v>16587.419999999998</v>
      </c>
      <c r="O250" s="87" t="s">
        <v>171</v>
      </c>
      <c r="P250" s="87">
        <f t="shared" si="89"/>
        <v>16587.419999999998</v>
      </c>
      <c r="Q250" s="87">
        <v>395946.94</v>
      </c>
      <c r="R250" s="87">
        <v>53950.87</v>
      </c>
      <c r="S250" s="87">
        <f t="shared" si="90"/>
        <v>449897.81</v>
      </c>
      <c r="T250" s="87">
        <v>113005.28</v>
      </c>
      <c r="U250" s="87" t="s">
        <v>171</v>
      </c>
      <c r="V250" s="87">
        <f t="shared" si="91"/>
        <v>113005.28</v>
      </c>
      <c r="W250" s="87">
        <v>17710.990000000002</v>
      </c>
      <c r="X250" s="87" t="s">
        <v>171</v>
      </c>
      <c r="Y250" s="87">
        <f t="shared" si="92"/>
        <v>17710.990000000002</v>
      </c>
      <c r="Z250" s="87">
        <v>16330096.939999999</v>
      </c>
      <c r="AA250" s="87" t="s">
        <v>171</v>
      </c>
      <c r="AB250" s="87">
        <f t="shared" si="93"/>
        <v>16330096.939999999</v>
      </c>
      <c r="AC250" s="87" t="s">
        <v>171</v>
      </c>
      <c r="AD250" s="87" t="s">
        <v>171</v>
      </c>
      <c r="AE250" s="87">
        <f t="shared" si="94"/>
        <v>0</v>
      </c>
      <c r="AF250" s="87">
        <v>2268429.9300000002</v>
      </c>
      <c r="AG250" s="87" t="s">
        <v>171</v>
      </c>
      <c r="AH250" s="87">
        <f t="shared" si="95"/>
        <v>2268429.9300000002</v>
      </c>
      <c r="AI250" s="87">
        <v>1086078.51</v>
      </c>
      <c r="AJ250" s="87" t="s">
        <v>171</v>
      </c>
      <c r="AK250" s="87">
        <f t="shared" si="96"/>
        <v>1086078.51</v>
      </c>
      <c r="AM250" s="132" t="s">
        <v>3</v>
      </c>
    </row>
    <row r="251" spans="1:39" x14ac:dyDescent="0.4">
      <c r="A251" s="132" t="str">
        <f t="shared" si="97"/>
        <v>AbrilSeguros Ademi, S.A.</v>
      </c>
      <c r="B251" s="51" t="s">
        <v>126</v>
      </c>
      <c r="C251" s="88">
        <f t="shared" si="84"/>
        <v>20469919.890000001</v>
      </c>
      <c r="D251" s="88">
        <f t="shared" si="85"/>
        <v>613118.49999999988</v>
      </c>
      <c r="E251" s="87" t="s">
        <v>171</v>
      </c>
      <c r="F251" s="87" t="s">
        <v>171</v>
      </c>
      <c r="G251" s="87">
        <f t="shared" si="86"/>
        <v>0</v>
      </c>
      <c r="H251" s="87">
        <v>11557575.949999999</v>
      </c>
      <c r="I251" s="87" t="s">
        <v>171</v>
      </c>
      <c r="J251" s="87">
        <f t="shared" si="87"/>
        <v>11557575.949999999</v>
      </c>
      <c r="K251" s="87" t="s">
        <v>171</v>
      </c>
      <c r="L251" s="87" t="s">
        <v>171</v>
      </c>
      <c r="M251" s="87">
        <f t="shared" si="88"/>
        <v>0</v>
      </c>
      <c r="N251" s="87" t="s">
        <v>171</v>
      </c>
      <c r="O251" s="87" t="s">
        <v>171</v>
      </c>
      <c r="P251" s="87">
        <f t="shared" si="89"/>
        <v>0</v>
      </c>
      <c r="Q251" s="87">
        <v>4485465.5199999996</v>
      </c>
      <c r="R251" s="87">
        <v>565517.19999999995</v>
      </c>
      <c r="S251" s="87">
        <f t="shared" si="90"/>
        <v>5050982.72</v>
      </c>
      <c r="T251" s="87" t="s">
        <v>171</v>
      </c>
      <c r="U251" s="87" t="s">
        <v>171</v>
      </c>
      <c r="V251" s="87">
        <f t="shared" si="91"/>
        <v>0</v>
      </c>
      <c r="W251" s="87">
        <v>1671.79</v>
      </c>
      <c r="X251" s="87" t="s">
        <v>171</v>
      </c>
      <c r="Y251" s="87">
        <f t="shared" si="92"/>
        <v>1671.79</v>
      </c>
      <c r="Z251" s="87" t="s">
        <v>171</v>
      </c>
      <c r="AA251" s="87">
        <v>39924.980000000003</v>
      </c>
      <c r="AB251" s="87">
        <f t="shared" si="93"/>
        <v>39924.980000000003</v>
      </c>
      <c r="AC251" s="87" t="s">
        <v>171</v>
      </c>
      <c r="AD251" s="87" t="s">
        <v>171</v>
      </c>
      <c r="AE251" s="87">
        <f t="shared" si="94"/>
        <v>0</v>
      </c>
      <c r="AF251" s="87">
        <v>43132.72</v>
      </c>
      <c r="AG251" s="87">
        <v>4147</v>
      </c>
      <c r="AH251" s="87">
        <f t="shared" si="95"/>
        <v>47279.72</v>
      </c>
      <c r="AI251" s="87">
        <v>4382073.91</v>
      </c>
      <c r="AJ251" s="87">
        <v>3529.32</v>
      </c>
      <c r="AK251" s="87">
        <f t="shared" si="96"/>
        <v>4385603.2300000004</v>
      </c>
      <c r="AM251" s="132" t="s">
        <v>3</v>
      </c>
    </row>
    <row r="252" spans="1:39" x14ac:dyDescent="0.4">
      <c r="A252" s="132" t="str">
        <f t="shared" si="97"/>
        <v>AbrilFuturo Seguros</v>
      </c>
      <c r="B252" s="50" t="s">
        <v>109</v>
      </c>
      <c r="C252" s="88">
        <f t="shared" si="84"/>
        <v>18168423.399999999</v>
      </c>
      <c r="D252" s="88">
        <f t="shared" si="85"/>
        <v>5000000</v>
      </c>
      <c r="E252" s="87">
        <v>81798.05</v>
      </c>
      <c r="F252" s="87" t="s">
        <v>171</v>
      </c>
      <c r="G252" s="87">
        <f t="shared" si="86"/>
        <v>81798.05</v>
      </c>
      <c r="H252" s="87">
        <v>932542.31</v>
      </c>
      <c r="I252" s="87" t="s">
        <v>171</v>
      </c>
      <c r="J252" s="87">
        <f t="shared" si="87"/>
        <v>932542.31</v>
      </c>
      <c r="K252" s="87" t="s">
        <v>171</v>
      </c>
      <c r="L252" s="87">
        <v>5000000</v>
      </c>
      <c r="M252" s="87">
        <f t="shared" si="88"/>
        <v>5000000</v>
      </c>
      <c r="N252" s="87" t="s">
        <v>171</v>
      </c>
      <c r="O252" s="87" t="s">
        <v>171</v>
      </c>
      <c r="P252" s="87">
        <f t="shared" si="89"/>
        <v>0</v>
      </c>
      <c r="Q252" s="87">
        <v>138198.24</v>
      </c>
      <c r="R252" s="87" t="s">
        <v>171</v>
      </c>
      <c r="S252" s="87">
        <f t="shared" si="90"/>
        <v>138198.24</v>
      </c>
      <c r="T252" s="87" t="s">
        <v>171</v>
      </c>
      <c r="U252" s="87" t="s">
        <v>171</v>
      </c>
      <c r="V252" s="87">
        <f t="shared" si="91"/>
        <v>0</v>
      </c>
      <c r="W252" s="87" t="s">
        <v>171</v>
      </c>
      <c r="X252" s="87" t="s">
        <v>171</v>
      </c>
      <c r="Y252" s="87">
        <f t="shared" si="92"/>
        <v>0</v>
      </c>
      <c r="Z252" s="87">
        <v>14814482.439999999</v>
      </c>
      <c r="AA252" s="87" t="s">
        <v>171</v>
      </c>
      <c r="AB252" s="87">
        <f t="shared" si="93"/>
        <v>14814482.439999999</v>
      </c>
      <c r="AC252" s="87" t="s">
        <v>171</v>
      </c>
      <c r="AD252" s="87" t="s">
        <v>171</v>
      </c>
      <c r="AE252" s="87">
        <f t="shared" si="94"/>
        <v>0</v>
      </c>
      <c r="AF252" s="87">
        <v>2076739.12</v>
      </c>
      <c r="AG252" s="87" t="s">
        <v>171</v>
      </c>
      <c r="AH252" s="87">
        <f t="shared" si="95"/>
        <v>2076739.12</v>
      </c>
      <c r="AI252" s="87">
        <v>124663.24</v>
      </c>
      <c r="AJ252" s="87" t="s">
        <v>171</v>
      </c>
      <c r="AK252" s="87">
        <f t="shared" si="96"/>
        <v>124663.24</v>
      </c>
      <c r="AM252" s="132" t="s">
        <v>3</v>
      </c>
    </row>
    <row r="253" spans="1:39" x14ac:dyDescent="0.4">
      <c r="A253" s="132" t="str">
        <f t="shared" si="97"/>
        <v>AbrilConfederación del Canadá Dominicana, S. A.</v>
      </c>
      <c r="B253" s="51" t="s">
        <v>127</v>
      </c>
      <c r="C253" s="88">
        <f t="shared" si="84"/>
        <v>8230957.5100000007</v>
      </c>
      <c r="D253" s="88">
        <f t="shared" si="85"/>
        <v>0</v>
      </c>
      <c r="E253" s="87">
        <v>30109.32</v>
      </c>
      <c r="F253" s="87" t="s">
        <v>171</v>
      </c>
      <c r="G253" s="87">
        <f t="shared" si="86"/>
        <v>30109.32</v>
      </c>
      <c r="H253" s="87">
        <v>38977.65</v>
      </c>
      <c r="I253" s="87" t="s">
        <v>171</v>
      </c>
      <c r="J253" s="87">
        <f t="shared" si="87"/>
        <v>38977.65</v>
      </c>
      <c r="K253" s="87" t="s">
        <v>171</v>
      </c>
      <c r="L253" s="87" t="s">
        <v>171</v>
      </c>
      <c r="M253" s="87">
        <f t="shared" si="88"/>
        <v>0</v>
      </c>
      <c r="N253" s="87">
        <v>13676.71</v>
      </c>
      <c r="O253" s="87" t="s">
        <v>171</v>
      </c>
      <c r="P253" s="87">
        <f t="shared" si="89"/>
        <v>13676.71</v>
      </c>
      <c r="Q253" s="87">
        <v>2527105.0699999998</v>
      </c>
      <c r="R253" s="87" t="s">
        <v>171</v>
      </c>
      <c r="S253" s="87">
        <f t="shared" si="90"/>
        <v>2527105.0699999998</v>
      </c>
      <c r="T253" s="87" t="s">
        <v>171</v>
      </c>
      <c r="U253" s="87" t="s">
        <v>171</v>
      </c>
      <c r="V253" s="87">
        <f t="shared" si="91"/>
        <v>0</v>
      </c>
      <c r="W253" s="87">
        <v>191360.71</v>
      </c>
      <c r="X253" s="87" t="s">
        <v>171</v>
      </c>
      <c r="Y253" s="87">
        <f t="shared" si="92"/>
        <v>191360.71</v>
      </c>
      <c r="Z253" s="87">
        <v>4303936.4400000004</v>
      </c>
      <c r="AA253" s="87" t="s">
        <v>171</v>
      </c>
      <c r="AB253" s="87">
        <f t="shared" si="93"/>
        <v>4303936.4400000004</v>
      </c>
      <c r="AC253" s="87" t="s">
        <v>171</v>
      </c>
      <c r="AD253" s="87" t="s">
        <v>171</v>
      </c>
      <c r="AE253" s="87">
        <f t="shared" si="94"/>
        <v>0</v>
      </c>
      <c r="AF253" s="87">
        <v>283984.19</v>
      </c>
      <c r="AG253" s="87" t="s">
        <v>171</v>
      </c>
      <c r="AH253" s="87">
        <f t="shared" si="95"/>
        <v>283984.19</v>
      </c>
      <c r="AI253" s="87">
        <v>841807.42</v>
      </c>
      <c r="AJ253" s="87" t="s">
        <v>171</v>
      </c>
      <c r="AK253" s="87">
        <f t="shared" si="96"/>
        <v>841807.42</v>
      </c>
      <c r="AM253" s="132" t="s">
        <v>3</v>
      </c>
    </row>
    <row r="254" spans="1:39" x14ac:dyDescent="0.4">
      <c r="A254" s="132" t="str">
        <f t="shared" si="97"/>
        <v>AbrilAutoseguro, S. A.</v>
      </c>
      <c r="B254" s="51" t="s">
        <v>79</v>
      </c>
      <c r="C254" s="88">
        <f t="shared" si="84"/>
        <v>4012361.55</v>
      </c>
      <c r="D254" s="88">
        <f t="shared" si="85"/>
        <v>0</v>
      </c>
      <c r="E254" s="87" t="s">
        <v>171</v>
      </c>
      <c r="F254" s="87" t="s">
        <v>171</v>
      </c>
      <c r="G254" s="87">
        <f t="shared" si="86"/>
        <v>0</v>
      </c>
      <c r="H254" s="87" t="s">
        <v>171</v>
      </c>
      <c r="I254" s="87" t="s">
        <v>171</v>
      </c>
      <c r="J254" s="87">
        <f t="shared" si="87"/>
        <v>0</v>
      </c>
      <c r="K254" s="87" t="s">
        <v>171</v>
      </c>
      <c r="L254" s="87" t="s">
        <v>171</v>
      </c>
      <c r="M254" s="87">
        <f t="shared" si="88"/>
        <v>0</v>
      </c>
      <c r="N254" s="87" t="s">
        <v>171</v>
      </c>
      <c r="O254" s="87" t="s">
        <v>171</v>
      </c>
      <c r="P254" s="87">
        <f t="shared" si="89"/>
        <v>0</v>
      </c>
      <c r="Q254" s="87" t="s">
        <v>171</v>
      </c>
      <c r="R254" s="87" t="s">
        <v>171</v>
      </c>
      <c r="S254" s="87">
        <f t="shared" si="90"/>
        <v>0</v>
      </c>
      <c r="T254" s="87" t="s">
        <v>171</v>
      </c>
      <c r="U254" s="87" t="s">
        <v>171</v>
      </c>
      <c r="V254" s="87">
        <f t="shared" si="91"/>
        <v>0</v>
      </c>
      <c r="W254" s="87" t="s">
        <v>171</v>
      </c>
      <c r="X254" s="87" t="s">
        <v>171</v>
      </c>
      <c r="Y254" s="87">
        <f t="shared" si="92"/>
        <v>0</v>
      </c>
      <c r="Z254" s="87">
        <v>4012361.55</v>
      </c>
      <c r="AA254" s="87" t="s">
        <v>171</v>
      </c>
      <c r="AB254" s="87">
        <f t="shared" si="93"/>
        <v>4012361.55</v>
      </c>
      <c r="AC254" s="87" t="s">
        <v>171</v>
      </c>
      <c r="AD254" s="87" t="s">
        <v>171</v>
      </c>
      <c r="AE254" s="87">
        <f t="shared" si="94"/>
        <v>0</v>
      </c>
      <c r="AF254" s="87" t="s">
        <v>171</v>
      </c>
      <c r="AG254" s="87" t="s">
        <v>171</v>
      </c>
      <c r="AH254" s="87">
        <f t="shared" si="95"/>
        <v>0</v>
      </c>
      <c r="AI254" s="87" t="s">
        <v>171</v>
      </c>
      <c r="AJ254" s="87" t="s">
        <v>171</v>
      </c>
      <c r="AK254" s="87">
        <f t="shared" si="96"/>
        <v>0</v>
      </c>
      <c r="AM254" s="132" t="s">
        <v>3</v>
      </c>
    </row>
    <row r="255" spans="1:39" x14ac:dyDescent="0.4">
      <c r="A255" s="132" t="str">
        <f t="shared" si="97"/>
        <v>AbrilSeguros Yunen, S.A.</v>
      </c>
      <c r="B255" s="51" t="s">
        <v>128</v>
      </c>
      <c r="C255" s="88">
        <f t="shared" si="84"/>
        <v>122053.86000000002</v>
      </c>
      <c r="D255" s="88">
        <f t="shared" si="85"/>
        <v>3709663.28</v>
      </c>
      <c r="E255" s="87" t="s">
        <v>171</v>
      </c>
      <c r="F255" s="87" t="s">
        <v>171</v>
      </c>
      <c r="G255" s="87">
        <f t="shared" si="86"/>
        <v>0</v>
      </c>
      <c r="H255" s="87">
        <v>31087.25</v>
      </c>
      <c r="I255" s="87" t="s">
        <v>171</v>
      </c>
      <c r="J255" s="87">
        <f t="shared" si="87"/>
        <v>31087.25</v>
      </c>
      <c r="K255" s="87" t="s">
        <v>171</v>
      </c>
      <c r="L255" s="87">
        <v>3709663.28</v>
      </c>
      <c r="M255" s="87">
        <f t="shared" si="88"/>
        <v>3709663.28</v>
      </c>
      <c r="N255" s="87">
        <v>60165.57</v>
      </c>
      <c r="O255" s="87" t="s">
        <v>171</v>
      </c>
      <c r="P255" s="87">
        <f t="shared" si="89"/>
        <v>60165.57</v>
      </c>
      <c r="Q255" s="87" t="s">
        <v>171</v>
      </c>
      <c r="R255" s="87" t="s">
        <v>171</v>
      </c>
      <c r="S255" s="87">
        <f t="shared" si="90"/>
        <v>0</v>
      </c>
      <c r="T255" s="87" t="s">
        <v>171</v>
      </c>
      <c r="U255" s="87" t="s">
        <v>171</v>
      </c>
      <c r="V255" s="87">
        <f t="shared" si="91"/>
        <v>0</v>
      </c>
      <c r="W255" s="87" t="s">
        <v>171</v>
      </c>
      <c r="X255" s="87" t="s">
        <v>171</v>
      </c>
      <c r="Y255" s="87">
        <f t="shared" si="92"/>
        <v>0</v>
      </c>
      <c r="Z255" s="87" t="s">
        <v>171</v>
      </c>
      <c r="AA255" s="87" t="s">
        <v>171</v>
      </c>
      <c r="AB255" s="87">
        <f t="shared" si="93"/>
        <v>0</v>
      </c>
      <c r="AC255" s="87" t="s">
        <v>171</v>
      </c>
      <c r="AD255" s="87" t="s">
        <v>171</v>
      </c>
      <c r="AE255" s="87">
        <f t="shared" si="94"/>
        <v>0</v>
      </c>
      <c r="AF255" s="87" t="s">
        <v>171</v>
      </c>
      <c r="AG255" s="87" t="s">
        <v>171</v>
      </c>
      <c r="AH255" s="87">
        <f t="shared" si="95"/>
        <v>0</v>
      </c>
      <c r="AI255" s="87">
        <v>30801.040000000001</v>
      </c>
      <c r="AJ255" s="87" t="s">
        <v>171</v>
      </c>
      <c r="AK255" s="87">
        <f t="shared" si="96"/>
        <v>30801.040000000001</v>
      </c>
      <c r="AM255" s="132" t="s">
        <v>3</v>
      </c>
    </row>
    <row r="256" spans="1:39" x14ac:dyDescent="0.4">
      <c r="A256" s="132" t="str">
        <f t="shared" si="97"/>
        <v>AbrilHylseg Seguros S.A</v>
      </c>
      <c r="B256" s="51" t="s">
        <v>129</v>
      </c>
      <c r="C256" s="88">
        <f t="shared" si="84"/>
        <v>3543058.62</v>
      </c>
      <c r="D256" s="88">
        <f t="shared" si="85"/>
        <v>0</v>
      </c>
      <c r="E256" s="87" t="s">
        <v>171</v>
      </c>
      <c r="F256" s="87" t="s">
        <v>171</v>
      </c>
      <c r="G256" s="87">
        <f t="shared" si="86"/>
        <v>0</v>
      </c>
      <c r="H256" s="87" t="s">
        <v>171</v>
      </c>
      <c r="I256" s="87" t="s">
        <v>171</v>
      </c>
      <c r="J256" s="87">
        <f t="shared" si="87"/>
        <v>0</v>
      </c>
      <c r="K256" s="87" t="s">
        <v>171</v>
      </c>
      <c r="L256" s="87" t="s">
        <v>171</v>
      </c>
      <c r="M256" s="87">
        <f t="shared" si="88"/>
        <v>0</v>
      </c>
      <c r="N256" s="87" t="s">
        <v>171</v>
      </c>
      <c r="O256" s="87" t="s">
        <v>171</v>
      </c>
      <c r="P256" s="87">
        <f t="shared" si="89"/>
        <v>0</v>
      </c>
      <c r="Q256" s="87" t="s">
        <v>171</v>
      </c>
      <c r="R256" s="87" t="s">
        <v>171</v>
      </c>
      <c r="S256" s="87">
        <f t="shared" si="90"/>
        <v>0</v>
      </c>
      <c r="T256" s="87" t="s">
        <v>171</v>
      </c>
      <c r="U256" s="87" t="s">
        <v>171</v>
      </c>
      <c r="V256" s="87">
        <f t="shared" si="91"/>
        <v>0</v>
      </c>
      <c r="W256" s="87" t="s">
        <v>171</v>
      </c>
      <c r="X256" s="87" t="s">
        <v>171</v>
      </c>
      <c r="Y256" s="87">
        <f t="shared" si="92"/>
        <v>0</v>
      </c>
      <c r="Z256" s="87">
        <v>231445.69</v>
      </c>
      <c r="AA256" s="87" t="s">
        <v>171</v>
      </c>
      <c r="AB256" s="87">
        <f t="shared" si="93"/>
        <v>231445.69</v>
      </c>
      <c r="AC256" s="87" t="s">
        <v>171</v>
      </c>
      <c r="AD256" s="87" t="s">
        <v>171</v>
      </c>
      <c r="AE256" s="87">
        <f t="shared" si="94"/>
        <v>0</v>
      </c>
      <c r="AF256" s="87">
        <v>3311612.93</v>
      </c>
      <c r="AG256" s="87" t="s">
        <v>171</v>
      </c>
      <c r="AH256" s="87">
        <f t="shared" si="95"/>
        <v>3311612.93</v>
      </c>
      <c r="AI256" s="87" t="s">
        <v>171</v>
      </c>
      <c r="AJ256" s="87" t="s">
        <v>171</v>
      </c>
      <c r="AK256" s="87">
        <f t="shared" si="96"/>
        <v>0</v>
      </c>
      <c r="AM256" s="132" t="s">
        <v>3</v>
      </c>
    </row>
    <row r="257" spans="1:39" x14ac:dyDescent="0.4">
      <c r="A257" s="132" t="str">
        <f t="shared" si="97"/>
        <v>AbrilMidas Seguros, S.A.</v>
      </c>
      <c r="B257" s="51" t="s">
        <v>130</v>
      </c>
      <c r="C257" s="88">
        <f t="shared" si="84"/>
        <v>774826.21</v>
      </c>
      <c r="D257" s="88">
        <f t="shared" si="85"/>
        <v>0</v>
      </c>
      <c r="E257" s="87" t="s">
        <v>171</v>
      </c>
      <c r="F257" s="87" t="s">
        <v>171</v>
      </c>
      <c r="G257" s="87">
        <f t="shared" si="86"/>
        <v>0</v>
      </c>
      <c r="H257" s="87">
        <v>506250</v>
      </c>
      <c r="I257" s="87" t="s">
        <v>171</v>
      </c>
      <c r="J257" s="87">
        <f t="shared" si="87"/>
        <v>506250</v>
      </c>
      <c r="K257" s="87" t="s">
        <v>171</v>
      </c>
      <c r="L257" s="87" t="s">
        <v>171</v>
      </c>
      <c r="M257" s="87">
        <f t="shared" si="88"/>
        <v>0</v>
      </c>
      <c r="N257" s="87" t="s">
        <v>171</v>
      </c>
      <c r="O257" s="87" t="s">
        <v>171</v>
      </c>
      <c r="P257" s="87">
        <f t="shared" si="89"/>
        <v>0</v>
      </c>
      <c r="Q257" s="87" t="s">
        <v>171</v>
      </c>
      <c r="R257" s="87" t="s">
        <v>171</v>
      </c>
      <c r="S257" s="87">
        <f t="shared" si="90"/>
        <v>0</v>
      </c>
      <c r="T257" s="87" t="s">
        <v>171</v>
      </c>
      <c r="U257" s="87" t="s">
        <v>171</v>
      </c>
      <c r="V257" s="87">
        <f t="shared" si="91"/>
        <v>0</v>
      </c>
      <c r="W257" s="87" t="s">
        <v>171</v>
      </c>
      <c r="X257" s="87" t="s">
        <v>171</v>
      </c>
      <c r="Y257" s="87">
        <f t="shared" si="92"/>
        <v>0</v>
      </c>
      <c r="Z257" s="87">
        <v>73289.66</v>
      </c>
      <c r="AA257" s="87" t="s">
        <v>171</v>
      </c>
      <c r="AB257" s="87">
        <f t="shared" si="93"/>
        <v>73289.66</v>
      </c>
      <c r="AC257" s="87" t="s">
        <v>171</v>
      </c>
      <c r="AD257" s="87" t="s">
        <v>171</v>
      </c>
      <c r="AE257" s="87">
        <f t="shared" si="94"/>
        <v>0</v>
      </c>
      <c r="AF257" s="87">
        <v>195286.55</v>
      </c>
      <c r="AG257" s="87" t="s">
        <v>171</v>
      </c>
      <c r="AH257" s="87">
        <f t="shared" si="95"/>
        <v>195286.55</v>
      </c>
      <c r="AI257" s="87" t="s">
        <v>171</v>
      </c>
      <c r="AJ257" s="87" t="s">
        <v>171</v>
      </c>
      <c r="AK257" s="87">
        <f t="shared" si="96"/>
        <v>0</v>
      </c>
      <c r="AM257" s="132" t="s">
        <v>3</v>
      </c>
    </row>
    <row r="258" spans="1:39" ht="13" thickBot="1" x14ac:dyDescent="0.45">
      <c r="A258" s="132" t="str">
        <f t="shared" si="97"/>
        <v>AbrilUnit, S.A.</v>
      </c>
      <c r="B258" s="51" t="s">
        <v>131</v>
      </c>
      <c r="C258" s="88">
        <f t="shared" si="84"/>
        <v>1829552.47</v>
      </c>
      <c r="D258" s="88">
        <f t="shared" si="85"/>
        <v>48426.409999999996</v>
      </c>
      <c r="E258" s="87">
        <v>45081.03</v>
      </c>
      <c r="F258" s="87">
        <v>1238.8</v>
      </c>
      <c r="G258" s="87">
        <f t="shared" si="86"/>
        <v>46319.83</v>
      </c>
      <c r="H258" s="87" t="s">
        <v>171</v>
      </c>
      <c r="I258" s="87" t="s">
        <v>171</v>
      </c>
      <c r="J258" s="87">
        <f t="shared" si="87"/>
        <v>0</v>
      </c>
      <c r="K258" s="87" t="s">
        <v>171</v>
      </c>
      <c r="L258" s="87">
        <v>30282</v>
      </c>
      <c r="M258" s="87">
        <f t="shared" si="88"/>
        <v>30282</v>
      </c>
      <c r="N258" s="87">
        <v>3170.67</v>
      </c>
      <c r="O258" s="87" t="s">
        <v>171</v>
      </c>
      <c r="P258" s="87">
        <f t="shared" si="89"/>
        <v>3170.67</v>
      </c>
      <c r="Q258" s="87" t="s">
        <v>171</v>
      </c>
      <c r="R258" s="87" t="s">
        <v>171</v>
      </c>
      <c r="S258" s="87">
        <f t="shared" si="90"/>
        <v>0</v>
      </c>
      <c r="T258" s="87" t="s">
        <v>171</v>
      </c>
      <c r="U258" s="87" t="s">
        <v>171</v>
      </c>
      <c r="V258" s="87">
        <f t="shared" si="91"/>
        <v>0</v>
      </c>
      <c r="W258" s="87" t="s">
        <v>171</v>
      </c>
      <c r="X258" s="87" t="s">
        <v>171</v>
      </c>
      <c r="Y258" s="87">
        <f t="shared" si="92"/>
        <v>0</v>
      </c>
      <c r="Z258" s="87">
        <v>968956.93</v>
      </c>
      <c r="AA258" s="87">
        <v>12068.98</v>
      </c>
      <c r="AB258" s="87">
        <f t="shared" si="93"/>
        <v>981025.91</v>
      </c>
      <c r="AC258" s="87" t="s">
        <v>171</v>
      </c>
      <c r="AD258" s="87" t="s">
        <v>171</v>
      </c>
      <c r="AE258" s="87">
        <f t="shared" si="94"/>
        <v>0</v>
      </c>
      <c r="AF258" s="87" t="s">
        <v>171</v>
      </c>
      <c r="AG258" s="87" t="s">
        <v>171</v>
      </c>
      <c r="AH258" s="87">
        <f t="shared" si="95"/>
        <v>0</v>
      </c>
      <c r="AI258" s="87">
        <v>812343.84</v>
      </c>
      <c r="AJ258" s="87">
        <v>4836.63</v>
      </c>
      <c r="AK258" s="87">
        <f t="shared" si="96"/>
        <v>817180.47</v>
      </c>
      <c r="AM258" s="132" t="s">
        <v>3</v>
      </c>
    </row>
    <row r="259" spans="1:39" ht="13.35" thickTop="1" thickBot="1" x14ac:dyDescent="0.45">
      <c r="A259" s="132" t="str">
        <f t="shared" si="97"/>
        <v>Total General</v>
      </c>
      <c r="B259" s="53" t="s">
        <v>19</v>
      </c>
      <c r="C259" s="61">
        <f t="shared" ref="C259:AK259" si="98">SUM(C226:C258)</f>
        <v>4986588063.0799999</v>
      </c>
      <c r="D259" s="61">
        <f t="shared" si="98"/>
        <v>2769594698.0499997</v>
      </c>
      <c r="E259" s="61">
        <f t="shared" si="98"/>
        <v>28730026.02</v>
      </c>
      <c r="F259" s="61">
        <f t="shared" si="98"/>
        <v>10996.989999999998</v>
      </c>
      <c r="G259" s="61">
        <f t="shared" si="98"/>
        <v>28741023.009999998</v>
      </c>
      <c r="H259" s="61">
        <f t="shared" si="98"/>
        <v>484646006.74999994</v>
      </c>
      <c r="I259" s="61">
        <f t="shared" si="98"/>
        <v>718444332.56999993</v>
      </c>
      <c r="J259" s="61">
        <f t="shared" si="98"/>
        <v>1203090339.3199997</v>
      </c>
      <c r="K259" s="61">
        <f t="shared" si="98"/>
        <v>671838.79</v>
      </c>
      <c r="L259" s="61">
        <f t="shared" si="98"/>
        <v>1855021062.7999997</v>
      </c>
      <c r="M259" s="61">
        <f t="shared" si="98"/>
        <v>1855692901.5899997</v>
      </c>
      <c r="N259" s="61">
        <f t="shared" si="98"/>
        <v>64277321.770000003</v>
      </c>
      <c r="O259" s="61">
        <f t="shared" si="98"/>
        <v>499565.83999999997</v>
      </c>
      <c r="P259" s="61">
        <f t="shared" si="98"/>
        <v>64776887.610000007</v>
      </c>
      <c r="Q259" s="61">
        <f t="shared" si="98"/>
        <v>1912866422.6700003</v>
      </c>
      <c r="R259" s="61">
        <f t="shared" si="98"/>
        <v>149156165.22999999</v>
      </c>
      <c r="S259" s="61">
        <f t="shared" si="98"/>
        <v>2062022587.9000001</v>
      </c>
      <c r="T259" s="61">
        <f t="shared" si="98"/>
        <v>46992072.460000008</v>
      </c>
      <c r="U259" s="61">
        <f t="shared" si="98"/>
        <v>170743.5</v>
      </c>
      <c r="V259" s="61">
        <f t="shared" si="98"/>
        <v>47162815.960000008</v>
      </c>
      <c r="W259" s="61">
        <f t="shared" si="98"/>
        <v>146302294.36000001</v>
      </c>
      <c r="X259" s="61">
        <f t="shared" si="98"/>
        <v>644395.16999999993</v>
      </c>
      <c r="Y259" s="61">
        <f t="shared" si="98"/>
        <v>146946689.53000003</v>
      </c>
      <c r="Z259" s="61">
        <f t="shared" si="98"/>
        <v>1738621439.6400003</v>
      </c>
      <c r="AA259" s="61">
        <f t="shared" si="98"/>
        <v>5923094.0100000007</v>
      </c>
      <c r="AB259" s="61">
        <f t="shared" si="98"/>
        <v>1744544533.6500003</v>
      </c>
      <c r="AC259" s="61">
        <f t="shared" si="98"/>
        <v>0</v>
      </c>
      <c r="AD259" s="61">
        <f t="shared" si="98"/>
        <v>22444431.260000002</v>
      </c>
      <c r="AE259" s="61">
        <f t="shared" si="98"/>
        <v>22444431.260000002</v>
      </c>
      <c r="AF259" s="61">
        <f t="shared" si="98"/>
        <v>180624663.49000004</v>
      </c>
      <c r="AG259" s="61">
        <f t="shared" si="98"/>
        <v>626954.85</v>
      </c>
      <c r="AH259" s="61">
        <f t="shared" si="98"/>
        <v>181251618.34</v>
      </c>
      <c r="AI259" s="61">
        <f t="shared" si="98"/>
        <v>382855977.13000005</v>
      </c>
      <c r="AJ259" s="61">
        <f t="shared" si="98"/>
        <v>16652955.83</v>
      </c>
      <c r="AK259" s="86">
        <f t="shared" si="98"/>
        <v>399508932.9600001</v>
      </c>
    </row>
    <row r="260" spans="1:39" ht="13" thickTop="1" x14ac:dyDescent="0.4">
      <c r="A260" s="132" t="str">
        <f t="shared" si="97"/>
        <v/>
      </c>
      <c r="B260" s="104"/>
      <c r="C260" s="35"/>
      <c r="D260" s="34"/>
      <c r="E260" s="35"/>
      <c r="F260" s="34"/>
      <c r="G260" s="34"/>
      <c r="H260" s="35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</row>
    <row r="261" spans="1:39" x14ac:dyDescent="0.4">
      <c r="A261" s="132" t="str">
        <f>AM261&amp;B261</f>
        <v>% de Primas Exoneradas de Impuestos</v>
      </c>
      <c r="B261" s="20" t="s">
        <v>38</v>
      </c>
      <c r="C261" s="178">
        <f>IFERROR(D259/C262*100,0)</f>
        <v>35.708218634684378</v>
      </c>
      <c r="D261" s="178"/>
      <c r="E261" s="178">
        <f>IFERROR(F259/E262*100,0)</f>
        <v>3.8262347155053472E-2</v>
      </c>
      <c r="F261" s="178"/>
      <c r="G261" s="36"/>
      <c r="H261" s="178">
        <f>IFERROR(I259/H262*100,0)</f>
        <v>59.71657398363557</v>
      </c>
      <c r="I261" s="178"/>
      <c r="J261" s="36"/>
      <c r="K261" s="178">
        <f>IFERROR(L259/K262*100,0)</f>
        <v>99.963795798894068</v>
      </c>
      <c r="L261" s="178"/>
      <c r="M261" s="36"/>
      <c r="N261" s="178">
        <f>IFERROR(O259/N262*100,0)</f>
        <v>0.77121000781593418</v>
      </c>
      <c r="O261" s="178"/>
      <c r="P261" s="36"/>
      <c r="Q261" s="178">
        <f>IFERROR(R259/Q262*100,0)</f>
        <v>7.2334884256482965</v>
      </c>
      <c r="R261" s="178"/>
      <c r="S261" s="36"/>
      <c r="T261" s="178">
        <f>IFERROR(U259/T262*100,0)</f>
        <v>0.36202990963222365</v>
      </c>
      <c r="U261" s="178"/>
      <c r="V261" s="36"/>
      <c r="W261" s="178">
        <f>IFERROR(X259/W262*100,0)</f>
        <v>0.43852309436916098</v>
      </c>
      <c r="X261" s="178"/>
      <c r="Y261" s="36"/>
      <c r="Z261" s="178">
        <f>IFERROR(AA259/Z262*100,0)</f>
        <v>0.3395209406094945</v>
      </c>
      <c r="AA261" s="178"/>
      <c r="AB261" s="36"/>
      <c r="AC261" s="178">
        <f>IFERROR(AD259/AC262*100,0)</f>
        <v>100</v>
      </c>
      <c r="AD261" s="178"/>
      <c r="AE261" s="36"/>
      <c r="AF261" s="178">
        <f>IFERROR(AG259/AF262*100,0)</f>
        <v>0.34590303564844838</v>
      </c>
      <c r="AG261" s="178"/>
      <c r="AH261" s="36"/>
      <c r="AI261" s="178">
        <f>IFERROR(AJ259/AI262*100,0)</f>
        <v>4.1683563134913282</v>
      </c>
      <c r="AJ261" s="178"/>
      <c r="AK261" s="36"/>
    </row>
    <row r="262" spans="1:39" x14ac:dyDescent="0.4">
      <c r="A262" s="132" t="str">
        <f>AM262&amp;B262</f>
        <v>Primas Netas Totales</v>
      </c>
      <c r="B262" s="5" t="s">
        <v>39</v>
      </c>
      <c r="C262" s="180">
        <f>IFERROR(C259+D259,0)</f>
        <v>7756182761.1299992</v>
      </c>
      <c r="D262" s="181"/>
      <c r="E262" s="180">
        <f>IFERROR(E259+F259,0)</f>
        <v>28741023.009999998</v>
      </c>
      <c r="F262" s="181"/>
      <c r="G262" s="37"/>
      <c r="H262" s="180">
        <f>IFERROR(H259+I259,0)</f>
        <v>1203090339.3199999</v>
      </c>
      <c r="I262" s="181"/>
      <c r="J262" s="37"/>
      <c r="K262" s="180">
        <f>IFERROR(K259+L259,0)</f>
        <v>1855692901.5899997</v>
      </c>
      <c r="L262" s="181"/>
      <c r="M262" s="37"/>
      <c r="N262" s="180">
        <f>IFERROR(N259+O259,0)</f>
        <v>64776887.610000007</v>
      </c>
      <c r="O262" s="181"/>
      <c r="P262" s="37"/>
      <c r="Q262" s="180">
        <f>IFERROR(Q259+R259,0)</f>
        <v>2062022587.9000003</v>
      </c>
      <c r="R262" s="181"/>
      <c r="S262" s="37"/>
      <c r="T262" s="180">
        <f>IFERROR(T259+U259,0)</f>
        <v>47162815.960000008</v>
      </c>
      <c r="U262" s="181"/>
      <c r="V262" s="37"/>
      <c r="W262" s="180">
        <f>IFERROR(W259+X259,0)</f>
        <v>146946689.53</v>
      </c>
      <c r="X262" s="181"/>
      <c r="Y262" s="37"/>
      <c r="Z262" s="180">
        <f>IFERROR(Z259+AA259,0)</f>
        <v>1744544533.6500003</v>
      </c>
      <c r="AA262" s="181"/>
      <c r="AB262" s="37"/>
      <c r="AC262" s="180">
        <f>IFERROR(AC259+AD259,0)</f>
        <v>22444431.260000002</v>
      </c>
      <c r="AD262" s="181"/>
      <c r="AE262" s="37"/>
      <c r="AF262" s="180">
        <f>IFERROR(AF259+AG259,0)</f>
        <v>181251618.34000003</v>
      </c>
      <c r="AG262" s="181"/>
      <c r="AH262" s="37"/>
      <c r="AI262" s="180">
        <f>IFERROR(AI259+AJ259,0)</f>
        <v>399508932.96000004</v>
      </c>
      <c r="AJ262" s="181"/>
      <c r="AK262" s="37"/>
    </row>
    <row r="263" spans="1:39" x14ac:dyDescent="0.4">
      <c r="A263" s="132" t="str">
        <f>AM263&amp;B263</f>
        <v>% Por Ramos Primas Netas Cobradas</v>
      </c>
      <c r="B263" s="5" t="s">
        <v>40</v>
      </c>
      <c r="C263" s="178">
        <f>SUM(E263:AJ263,0)</f>
        <v>100.00000000000001</v>
      </c>
      <c r="D263" s="181"/>
      <c r="E263" s="178">
        <f>IFERROR(E262/C262*100,0)</f>
        <v>0.37055628902964005</v>
      </c>
      <c r="F263" s="178"/>
      <c r="G263" s="36"/>
      <c r="H263" s="178">
        <f>IFERROR(H262/C262*100,0)</f>
        <v>15.511371719465794</v>
      </c>
      <c r="I263" s="178"/>
      <c r="J263" s="36"/>
      <c r="K263" s="178">
        <f>IFERROR(K262/C262*100,0)</f>
        <v>23.925337485467445</v>
      </c>
      <c r="L263" s="178"/>
      <c r="M263" s="36"/>
      <c r="N263" s="178">
        <f>IFERROR(N262/C262*100,0)</f>
        <v>0.83516453395900447</v>
      </c>
      <c r="O263" s="178"/>
      <c r="P263" s="36"/>
      <c r="Q263" s="178">
        <f>IFERROR(Q262/C262*100,0)</f>
        <v>26.585533778726795</v>
      </c>
      <c r="R263" s="178"/>
      <c r="S263" s="36"/>
      <c r="T263" s="178">
        <f>IFERROR(T262/C262*100,0)</f>
        <v>0.60806736267685435</v>
      </c>
      <c r="U263" s="178"/>
      <c r="V263" s="36"/>
      <c r="W263" s="178">
        <f>IFERROR(W262/C262*100,0)</f>
        <v>1.8945748708555614</v>
      </c>
      <c r="X263" s="178"/>
      <c r="Y263" s="36"/>
      <c r="Z263" s="178">
        <f>IFERROR(Z262/C262*100,0)</f>
        <v>22.492308231734309</v>
      </c>
      <c r="AA263" s="178"/>
      <c r="AB263" s="36"/>
      <c r="AC263" s="178">
        <f>IFERROR(AC262/C262*100,0)</f>
        <v>0.28937470855483133</v>
      </c>
      <c r="AD263" s="178"/>
      <c r="AE263" s="36"/>
      <c r="AF263" s="178">
        <f>IFERROR(AF262/C262*100,0)</f>
        <v>2.3368662642703568</v>
      </c>
      <c r="AG263" s="178"/>
      <c r="AH263" s="36"/>
      <c r="AI263" s="178">
        <f>IFERROR(AI262/C262*100,0)</f>
        <v>5.1508447552594223</v>
      </c>
      <c r="AJ263" s="178"/>
      <c r="AK263" s="36"/>
    </row>
    <row r="264" spans="1:39" x14ac:dyDescent="0.4">
      <c r="A264" s="132" t="str">
        <f t="shared" si="97"/>
        <v>Fuente: Superintendencia de Seguros, Dirección de Estudios del Sector Seguros</v>
      </c>
      <c r="B264" s="93" t="s">
        <v>172</v>
      </c>
    </row>
    <row r="265" spans="1:39" x14ac:dyDescent="0.4">
      <c r="A265" s="132" t="str">
        <f t="shared" si="97"/>
        <v/>
      </c>
    </row>
    <row r="266" spans="1:39" x14ac:dyDescent="0.4">
      <c r="A266" s="132" t="str">
        <f t="shared" si="97"/>
        <v/>
      </c>
    </row>
    <row r="267" spans="1:39" x14ac:dyDescent="0.4">
      <c r="A267" s="132" t="str">
        <f t="shared" si="97"/>
        <v/>
      </c>
    </row>
    <row r="268" spans="1:39" x14ac:dyDescent="0.4">
      <c r="A268" s="132" t="str">
        <f t="shared" si="97"/>
        <v/>
      </c>
    </row>
    <row r="269" spans="1:39" x14ac:dyDescent="0.4">
      <c r="A269" s="132" t="str">
        <f t="shared" si="97"/>
        <v/>
      </c>
    </row>
    <row r="270" spans="1:39" ht="20.25" customHeight="1" x14ac:dyDescent="0.6">
      <c r="A270" s="132" t="str">
        <f t="shared" si="97"/>
        <v>Superintendencia de Seguros</v>
      </c>
      <c r="B270" s="182" t="s">
        <v>42</v>
      </c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</row>
    <row r="271" spans="1:39" ht="12.75" customHeight="1" x14ac:dyDescent="0.4">
      <c r="A271" s="132" t="str">
        <f t="shared" si="97"/>
        <v>Primas Netas Cobradas por Compañías, Según Ramos</v>
      </c>
      <c r="B271" s="183" t="s">
        <v>56</v>
      </c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</row>
    <row r="272" spans="1:39" ht="12.75" customHeight="1" x14ac:dyDescent="0.4">
      <c r="A272" s="132" t="str">
        <f t="shared" si="97"/>
        <v>Mayo, 2022</v>
      </c>
      <c r="B272" s="184" t="s">
        <v>161</v>
      </c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</row>
    <row r="273" spans="1:39" ht="12.75" customHeight="1" x14ac:dyDescent="0.4">
      <c r="A273" s="132" t="str">
        <f t="shared" si="97"/>
        <v>(Valores en RD$)</v>
      </c>
      <c r="B273" s="183" t="s">
        <v>91</v>
      </c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</row>
    <row r="274" spans="1:39" x14ac:dyDescent="0.4">
      <c r="A274" s="132" t="str">
        <f t="shared" si="97"/>
        <v/>
      </c>
      <c r="B274" s="4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</row>
    <row r="275" spans="1:39" ht="13" thickBot="1" x14ac:dyDescent="0.45">
      <c r="A275" s="132" t="str">
        <f t="shared" si="97"/>
        <v/>
      </c>
    </row>
    <row r="276" spans="1:39" ht="13.35" thickTop="1" thickBot="1" x14ac:dyDescent="0.45">
      <c r="A276" s="132" t="str">
        <f t="shared" si="97"/>
        <v>Compañías</v>
      </c>
      <c r="B276" s="173" t="s">
        <v>33</v>
      </c>
      <c r="C276" s="179" t="s">
        <v>0</v>
      </c>
      <c r="D276" s="179"/>
      <c r="E276" s="179" t="s">
        <v>12</v>
      </c>
      <c r="F276" s="179"/>
      <c r="G276" s="110"/>
      <c r="H276" s="179" t="s">
        <v>13</v>
      </c>
      <c r="I276" s="179"/>
      <c r="J276" s="110"/>
      <c r="K276" s="179" t="s">
        <v>14</v>
      </c>
      <c r="L276" s="179"/>
      <c r="M276" s="110"/>
      <c r="N276" s="179" t="s">
        <v>15</v>
      </c>
      <c r="O276" s="179"/>
      <c r="P276" s="110"/>
      <c r="Q276" s="179" t="s">
        <v>27</v>
      </c>
      <c r="R276" s="179"/>
      <c r="S276" s="110"/>
      <c r="T276" s="179" t="s">
        <v>35</v>
      </c>
      <c r="U276" s="179"/>
      <c r="V276" s="110"/>
      <c r="W276" s="179" t="s">
        <v>16</v>
      </c>
      <c r="X276" s="179"/>
      <c r="Y276" s="110"/>
      <c r="Z276" s="179" t="s">
        <v>67</v>
      </c>
      <c r="AA276" s="179"/>
      <c r="AB276" s="110"/>
      <c r="AC276" s="179" t="s">
        <v>34</v>
      </c>
      <c r="AD276" s="179"/>
      <c r="AE276" s="110"/>
      <c r="AF276" s="179" t="s">
        <v>17</v>
      </c>
      <c r="AG276" s="179"/>
      <c r="AH276" s="110"/>
      <c r="AI276" s="179" t="s">
        <v>18</v>
      </c>
      <c r="AJ276" s="179"/>
      <c r="AK276" s="65"/>
    </row>
    <row r="277" spans="1:39" ht="13.35" thickTop="1" thickBot="1" x14ac:dyDescent="0.45">
      <c r="A277" s="132" t="str">
        <f t="shared" si="97"/>
        <v/>
      </c>
      <c r="B277" s="186"/>
      <c r="C277" s="110" t="s">
        <v>28</v>
      </c>
      <c r="D277" s="110" t="s">
        <v>25</v>
      </c>
      <c r="E277" s="110" t="s">
        <v>28</v>
      </c>
      <c r="F277" s="110" t="s">
        <v>25</v>
      </c>
      <c r="G277" s="110"/>
      <c r="H277" s="110" t="s">
        <v>28</v>
      </c>
      <c r="I277" s="110" t="s">
        <v>25</v>
      </c>
      <c r="J277" s="110"/>
      <c r="K277" s="110" t="s">
        <v>28</v>
      </c>
      <c r="L277" s="110" t="s">
        <v>25</v>
      </c>
      <c r="M277" s="110"/>
      <c r="N277" s="110" t="s">
        <v>28</v>
      </c>
      <c r="O277" s="110" t="s">
        <v>25</v>
      </c>
      <c r="P277" s="110"/>
      <c r="Q277" s="110" t="s">
        <v>28</v>
      </c>
      <c r="R277" s="110" t="s">
        <v>25</v>
      </c>
      <c r="S277" s="110"/>
      <c r="T277" s="110" t="s">
        <v>28</v>
      </c>
      <c r="U277" s="110" t="s">
        <v>25</v>
      </c>
      <c r="V277" s="110"/>
      <c r="W277" s="110" t="s">
        <v>28</v>
      </c>
      <c r="X277" s="110" t="s">
        <v>25</v>
      </c>
      <c r="Y277" s="110"/>
      <c r="Z277" s="110" t="s">
        <v>28</v>
      </c>
      <c r="AA277" s="110" t="s">
        <v>25</v>
      </c>
      <c r="AB277" s="110"/>
      <c r="AC277" s="110" t="s">
        <v>28</v>
      </c>
      <c r="AD277" s="110" t="s">
        <v>25</v>
      </c>
      <c r="AE277" s="110"/>
      <c r="AF277" s="110" t="s">
        <v>28</v>
      </c>
      <c r="AG277" s="110" t="s">
        <v>25</v>
      </c>
      <c r="AH277" s="110"/>
      <c r="AI277" s="110" t="s">
        <v>28</v>
      </c>
      <c r="AJ277" s="110" t="s">
        <v>25</v>
      </c>
      <c r="AK277" s="65"/>
    </row>
    <row r="278" spans="1:39" ht="13" thickTop="1" x14ac:dyDescent="0.4">
      <c r="A278" s="132" t="str">
        <f t="shared" si="97"/>
        <v>MayoSeguros Universal, S. A.</v>
      </c>
      <c r="B278" s="87" t="s">
        <v>84</v>
      </c>
      <c r="C278" s="88">
        <f t="shared" ref="C278:C310" si="99">SUMIF($E$62:$AJ$62,$C$62,$E278:$AJ278)</f>
        <v>826016793.89999998</v>
      </c>
      <c r="D278" s="88">
        <f t="shared" ref="D278:D310" si="100">SUMIF($E$62:$AJ$62,$D$62,$E278:$AJ278)</f>
        <v>719777737.83000016</v>
      </c>
      <c r="E278" s="87">
        <v>7496267.3099999996</v>
      </c>
      <c r="F278" s="87">
        <v>5153.74</v>
      </c>
      <c r="G278" s="87">
        <f>SUBTOTAL(109,E278:F278)</f>
        <v>7501421.0499999998</v>
      </c>
      <c r="H278" s="87">
        <v>96964024.409999996</v>
      </c>
      <c r="I278" s="87">
        <v>175974749.69</v>
      </c>
      <c r="J278" s="87">
        <f>SUBTOTAL(109,H278:I278)</f>
        <v>272938774.10000002</v>
      </c>
      <c r="K278" s="87">
        <v>219.83</v>
      </c>
      <c r="L278" s="87">
        <v>398368111.50999999</v>
      </c>
      <c r="M278" s="87">
        <f>SUBTOTAL(109,K278:L278)</f>
        <v>398368331.33999997</v>
      </c>
      <c r="N278" s="87">
        <v>26528503.27</v>
      </c>
      <c r="O278" s="87" t="s">
        <v>171</v>
      </c>
      <c r="P278" s="87">
        <f>SUBTOTAL(109,N278:O278)</f>
        <v>26528503.27</v>
      </c>
      <c r="Q278" s="87">
        <v>348118786.48000002</v>
      </c>
      <c r="R278" s="87">
        <v>143058066.47999999</v>
      </c>
      <c r="S278" s="87">
        <f>SUBTOTAL(109,Q278:R278)</f>
        <v>491176852.96000004</v>
      </c>
      <c r="T278" s="87">
        <v>3579992.74</v>
      </c>
      <c r="U278" s="87" t="s">
        <v>171</v>
      </c>
      <c r="V278" s="87">
        <f>SUBTOTAL(109,T278:U278)</f>
        <v>3579992.74</v>
      </c>
      <c r="W278" s="87">
        <v>25120699.32</v>
      </c>
      <c r="X278" s="87">
        <v>71055.820000000007</v>
      </c>
      <c r="Y278" s="87">
        <f>SUBTOTAL(109,W278:X278)</f>
        <v>25191755.140000001</v>
      </c>
      <c r="Z278" s="87">
        <v>190157955.75</v>
      </c>
      <c r="AA278" s="87">
        <v>516781.44</v>
      </c>
      <c r="AB278" s="87">
        <f>SUBTOTAL(109,Z278:AA278)</f>
        <v>190674737.19</v>
      </c>
      <c r="AC278" s="87" t="s">
        <v>171</v>
      </c>
      <c r="AD278" s="87" t="s">
        <v>171</v>
      </c>
      <c r="AE278" s="87">
        <f>SUBTOTAL(109,AC278:AD278)</f>
        <v>0</v>
      </c>
      <c r="AF278" s="87">
        <v>18492282.289999999</v>
      </c>
      <c r="AG278" s="87">
        <v>331098.23</v>
      </c>
      <c r="AH278" s="87">
        <f>SUBTOTAL(109,AF278:AG278)</f>
        <v>18823380.52</v>
      </c>
      <c r="AI278" s="87">
        <v>109558062.5</v>
      </c>
      <c r="AJ278" s="87">
        <v>1452720.92</v>
      </c>
      <c r="AK278" s="87">
        <f>SUBTOTAL(109,AI278:AJ278)</f>
        <v>111010783.42</v>
      </c>
      <c r="AM278" s="132" t="s">
        <v>4</v>
      </c>
    </row>
    <row r="279" spans="1:39" x14ac:dyDescent="0.4">
      <c r="A279" s="132" t="str">
        <f t="shared" si="97"/>
        <v>MayoHumano Seguros, S. A.</v>
      </c>
      <c r="B279" s="51" t="s">
        <v>92</v>
      </c>
      <c r="C279" s="88">
        <f t="shared" si="99"/>
        <v>148394070.77000001</v>
      </c>
      <c r="D279" s="88">
        <f t="shared" si="100"/>
        <v>1119848869.5300002</v>
      </c>
      <c r="E279" s="87">
        <v>4001471.92</v>
      </c>
      <c r="F279" s="87">
        <v>0.02</v>
      </c>
      <c r="G279" s="87">
        <f t="shared" ref="G279:G310" si="101">SUBTOTAL(109,E279:F279)</f>
        <v>4001471.94</v>
      </c>
      <c r="H279" s="87">
        <v>24888120.370000001</v>
      </c>
      <c r="I279" s="87">
        <v>1489278.72</v>
      </c>
      <c r="J279" s="87">
        <f t="shared" ref="J279:J310" si="102">SUBTOTAL(109,H279:I279)</f>
        <v>26377399.09</v>
      </c>
      <c r="K279" s="87" t="s">
        <v>171</v>
      </c>
      <c r="L279" s="87">
        <v>1114615274.1500001</v>
      </c>
      <c r="M279" s="87">
        <f t="shared" ref="M279:M310" si="103">SUBTOTAL(109,K279:L279)</f>
        <v>1114615274.1500001</v>
      </c>
      <c r="N279" s="87">
        <v>459012.45</v>
      </c>
      <c r="O279" s="87">
        <v>0.18</v>
      </c>
      <c r="P279" s="87">
        <f t="shared" ref="P279:P310" si="104">SUBTOTAL(109,N279:O279)</f>
        <v>459012.63</v>
      </c>
      <c r="Q279" s="87">
        <v>36019681.270000003</v>
      </c>
      <c r="R279" s="87">
        <v>554802.82999999996</v>
      </c>
      <c r="S279" s="87">
        <f t="shared" ref="S279:S310" si="105">SUBTOTAL(109,Q279:R279)</f>
        <v>36574484.100000001</v>
      </c>
      <c r="T279" s="87">
        <v>211378.6</v>
      </c>
      <c r="U279" s="87" t="s">
        <v>171</v>
      </c>
      <c r="V279" s="87">
        <f t="shared" ref="V279:V310" si="106">SUBTOTAL(109,T279:U279)</f>
        <v>211378.6</v>
      </c>
      <c r="W279" s="87">
        <v>1441374.3</v>
      </c>
      <c r="X279" s="87" t="s">
        <v>171</v>
      </c>
      <c r="Y279" s="87">
        <f t="shared" ref="Y279:Y310" si="107">SUBTOTAL(109,W279:X279)</f>
        <v>1441374.3</v>
      </c>
      <c r="Z279" s="87">
        <v>72735117.790000007</v>
      </c>
      <c r="AA279" s="87">
        <v>2.44</v>
      </c>
      <c r="AB279" s="87">
        <f t="shared" ref="AB279:AB310" si="108">SUBTOTAL(109,Z279:AA279)</f>
        <v>72735120.230000004</v>
      </c>
      <c r="AC279" s="87" t="s">
        <v>171</v>
      </c>
      <c r="AD279" s="87" t="s">
        <v>171</v>
      </c>
      <c r="AE279" s="87">
        <f t="shared" ref="AE279:AE310" si="109">SUBTOTAL(109,AC279:AD279)</f>
        <v>0</v>
      </c>
      <c r="AF279" s="87">
        <v>1295037.7</v>
      </c>
      <c r="AG279" s="87">
        <v>11000.01</v>
      </c>
      <c r="AH279" s="87">
        <f t="shared" ref="AH279:AH310" si="110">SUBTOTAL(109,AF279:AG279)</f>
        <v>1306037.71</v>
      </c>
      <c r="AI279" s="87">
        <v>7342876.3700000001</v>
      </c>
      <c r="AJ279" s="87">
        <v>3178511.18</v>
      </c>
      <c r="AK279" s="87">
        <f t="shared" ref="AK279:AK310" si="111">SUBTOTAL(109,AI279:AJ279)</f>
        <v>10521387.550000001</v>
      </c>
      <c r="AM279" s="132" t="s">
        <v>4</v>
      </c>
    </row>
    <row r="280" spans="1:39" x14ac:dyDescent="0.4">
      <c r="A280" s="132" t="str">
        <f t="shared" si="97"/>
        <v>MayoSeguros Reservas, S. A.</v>
      </c>
      <c r="B280" s="51" t="s">
        <v>93</v>
      </c>
      <c r="C280" s="88">
        <f t="shared" si="99"/>
        <v>867404792.88999999</v>
      </c>
      <c r="D280" s="88">
        <f t="shared" si="100"/>
        <v>133569139.21000001</v>
      </c>
      <c r="E280" s="87">
        <v>7799856.29</v>
      </c>
      <c r="F280" s="87">
        <v>-2151</v>
      </c>
      <c r="G280" s="87">
        <f t="shared" si="101"/>
        <v>7797705.29</v>
      </c>
      <c r="H280" s="87">
        <v>143203426.06999999</v>
      </c>
      <c r="I280" s="87">
        <v>80052586.150000006</v>
      </c>
      <c r="J280" s="87">
        <f t="shared" si="102"/>
        <v>223256012.22</v>
      </c>
      <c r="K280" s="87" t="s">
        <v>171</v>
      </c>
      <c r="L280" s="87">
        <v>22105939.77</v>
      </c>
      <c r="M280" s="87">
        <f t="shared" si="103"/>
        <v>22105939.77</v>
      </c>
      <c r="N280" s="87">
        <v>1957586.72</v>
      </c>
      <c r="O280" s="87">
        <v>2986875.73</v>
      </c>
      <c r="P280" s="87">
        <f t="shared" si="104"/>
        <v>4944462.45</v>
      </c>
      <c r="Q280" s="87">
        <v>290994467.44999999</v>
      </c>
      <c r="R280" s="87">
        <v>21234424.77</v>
      </c>
      <c r="S280" s="87">
        <f t="shared" si="105"/>
        <v>312228892.21999997</v>
      </c>
      <c r="T280" s="87">
        <v>22843549.989999998</v>
      </c>
      <c r="U280" s="87" t="s">
        <v>171</v>
      </c>
      <c r="V280" s="87">
        <f t="shared" si="106"/>
        <v>22843549.989999998</v>
      </c>
      <c r="W280" s="87">
        <v>11097885.949999999</v>
      </c>
      <c r="X280" s="87">
        <v>93530.91</v>
      </c>
      <c r="Y280" s="87">
        <f t="shared" si="107"/>
        <v>11191416.859999999</v>
      </c>
      <c r="Z280" s="87">
        <v>324328489.06999999</v>
      </c>
      <c r="AA280" s="87">
        <v>4063399.84</v>
      </c>
      <c r="AB280" s="87">
        <f t="shared" si="108"/>
        <v>328391888.90999997</v>
      </c>
      <c r="AC280" s="87" t="s">
        <v>171</v>
      </c>
      <c r="AD280" s="87" t="s">
        <v>171</v>
      </c>
      <c r="AE280" s="87">
        <f t="shared" si="109"/>
        <v>0</v>
      </c>
      <c r="AF280" s="87">
        <v>6478325.0199999996</v>
      </c>
      <c r="AG280" s="87" t="s">
        <v>171</v>
      </c>
      <c r="AH280" s="87">
        <f t="shared" si="110"/>
        <v>6478325.0199999996</v>
      </c>
      <c r="AI280" s="87">
        <v>58701206.329999998</v>
      </c>
      <c r="AJ280" s="87">
        <v>3034533.04</v>
      </c>
      <c r="AK280" s="87">
        <f t="shared" si="111"/>
        <v>61735739.369999997</v>
      </c>
      <c r="AM280" s="132" t="s">
        <v>4</v>
      </c>
    </row>
    <row r="281" spans="1:39" x14ac:dyDescent="0.4">
      <c r="A281" s="132" t="str">
        <f t="shared" si="97"/>
        <v>MayoMapfre BHD Compañía de Seguros</v>
      </c>
      <c r="B281" s="51" t="s">
        <v>110</v>
      </c>
      <c r="C281" s="88">
        <f t="shared" si="99"/>
        <v>623686177.38999987</v>
      </c>
      <c r="D281" s="88">
        <f t="shared" si="100"/>
        <v>156017338.89000005</v>
      </c>
      <c r="E281" s="87">
        <v>2146182.63</v>
      </c>
      <c r="F281" s="87" t="s">
        <v>171</v>
      </c>
      <c r="G281" s="87">
        <f t="shared" si="101"/>
        <v>2146182.63</v>
      </c>
      <c r="H281" s="87">
        <v>101916087.39</v>
      </c>
      <c r="I281" s="87">
        <v>104406851.97</v>
      </c>
      <c r="J281" s="87">
        <f t="shared" si="102"/>
        <v>206322939.36000001</v>
      </c>
      <c r="K281" s="87" t="s">
        <v>171</v>
      </c>
      <c r="L281" s="87">
        <v>19235468.170000002</v>
      </c>
      <c r="M281" s="87">
        <f t="shared" si="103"/>
        <v>19235468.170000002</v>
      </c>
      <c r="N281" s="87">
        <v>16007710.93</v>
      </c>
      <c r="O281" s="87">
        <v>359837.31</v>
      </c>
      <c r="P281" s="87">
        <f t="shared" si="104"/>
        <v>16367548.24</v>
      </c>
      <c r="Q281" s="87">
        <v>219610376</v>
      </c>
      <c r="R281" s="87">
        <v>28990795.010000002</v>
      </c>
      <c r="S281" s="87">
        <f t="shared" si="105"/>
        <v>248601171.00999999</v>
      </c>
      <c r="T281" s="87">
        <v>909589.51</v>
      </c>
      <c r="U281" s="87" t="s">
        <v>171</v>
      </c>
      <c r="V281" s="87">
        <f t="shared" si="106"/>
        <v>909589.51</v>
      </c>
      <c r="W281" s="87">
        <v>12404264.720000001</v>
      </c>
      <c r="X281" s="87">
        <v>61768.75</v>
      </c>
      <c r="Y281" s="87">
        <f t="shared" si="107"/>
        <v>12466033.470000001</v>
      </c>
      <c r="Z281" s="87">
        <v>222791304.87</v>
      </c>
      <c r="AA281" s="87">
        <v>535878.24</v>
      </c>
      <c r="AB281" s="87">
        <f t="shared" si="108"/>
        <v>223327183.11000001</v>
      </c>
      <c r="AC281" s="87" t="s">
        <v>171</v>
      </c>
      <c r="AD281" s="87" t="s">
        <v>171</v>
      </c>
      <c r="AE281" s="87">
        <f t="shared" si="109"/>
        <v>0</v>
      </c>
      <c r="AF281" s="87">
        <v>9725881.0600000005</v>
      </c>
      <c r="AG281" s="87">
        <v>623358.32999999996</v>
      </c>
      <c r="AH281" s="87">
        <f t="shared" si="110"/>
        <v>10349239.390000001</v>
      </c>
      <c r="AI281" s="87">
        <v>38174780.280000001</v>
      </c>
      <c r="AJ281" s="87">
        <v>1803381.11</v>
      </c>
      <c r="AK281" s="87">
        <f t="shared" si="111"/>
        <v>39978161.390000001</v>
      </c>
      <c r="AM281" s="132" t="s">
        <v>4</v>
      </c>
    </row>
    <row r="282" spans="1:39" x14ac:dyDescent="0.4">
      <c r="A282" s="132" t="str">
        <f t="shared" si="97"/>
        <v>MayoLa Colonial, S. A., Compañia De Seguros</v>
      </c>
      <c r="B282" s="51" t="s">
        <v>111</v>
      </c>
      <c r="C282" s="88">
        <f t="shared" si="99"/>
        <v>562408928.68000007</v>
      </c>
      <c r="D282" s="88">
        <f t="shared" si="100"/>
        <v>98638424.530000031</v>
      </c>
      <c r="E282" s="87">
        <v>612479.39</v>
      </c>
      <c r="F282" s="87" t="s">
        <v>171</v>
      </c>
      <c r="G282" s="87">
        <f t="shared" si="101"/>
        <v>612479.39</v>
      </c>
      <c r="H282" s="87">
        <v>12097146.710000001</v>
      </c>
      <c r="I282" s="87" t="s">
        <v>171</v>
      </c>
      <c r="J282" s="87">
        <f t="shared" si="102"/>
        <v>12097146.710000001</v>
      </c>
      <c r="K282" s="87">
        <v>1146723.74</v>
      </c>
      <c r="L282" s="87">
        <v>66218621.340000004</v>
      </c>
      <c r="M282" s="87">
        <f t="shared" si="103"/>
        <v>67365345.079999998</v>
      </c>
      <c r="N282" s="87">
        <v>2432616.65</v>
      </c>
      <c r="O282" s="87" t="s">
        <v>171</v>
      </c>
      <c r="P282" s="87">
        <f t="shared" si="104"/>
        <v>2432616.65</v>
      </c>
      <c r="Q282" s="87">
        <v>268807020.56999999</v>
      </c>
      <c r="R282" s="87">
        <v>22448181.620000001</v>
      </c>
      <c r="S282" s="87">
        <f t="shared" si="105"/>
        <v>291255202.19</v>
      </c>
      <c r="T282" s="87">
        <v>5550271.7199999997</v>
      </c>
      <c r="U282" s="87" t="s">
        <v>171</v>
      </c>
      <c r="V282" s="87">
        <f t="shared" si="106"/>
        <v>5550271.7199999997</v>
      </c>
      <c r="W282" s="87">
        <v>22308691.300000001</v>
      </c>
      <c r="X282" s="87">
        <v>152116.43</v>
      </c>
      <c r="Y282" s="87">
        <f t="shared" si="107"/>
        <v>22460807.73</v>
      </c>
      <c r="Z282" s="87">
        <v>189005538.36000001</v>
      </c>
      <c r="AA282" s="87">
        <v>240166.37</v>
      </c>
      <c r="AB282" s="87">
        <f t="shared" si="108"/>
        <v>189245704.73000002</v>
      </c>
      <c r="AC282" s="87" t="s">
        <v>171</v>
      </c>
      <c r="AD282" s="87" t="s">
        <v>171</v>
      </c>
      <c r="AE282" s="87">
        <f t="shared" si="109"/>
        <v>0</v>
      </c>
      <c r="AF282" s="87">
        <v>9464370.9900000002</v>
      </c>
      <c r="AG282" s="87">
        <v>499332.56</v>
      </c>
      <c r="AH282" s="87">
        <f t="shared" si="110"/>
        <v>9963703.5500000007</v>
      </c>
      <c r="AI282" s="87">
        <v>50984069.25</v>
      </c>
      <c r="AJ282" s="87">
        <v>9080006.2100000009</v>
      </c>
      <c r="AK282" s="87">
        <f t="shared" si="111"/>
        <v>60064075.460000001</v>
      </c>
      <c r="AM282" s="132" t="s">
        <v>4</v>
      </c>
    </row>
    <row r="283" spans="1:39" x14ac:dyDescent="0.4">
      <c r="A283" s="132" t="str">
        <f t="shared" si="97"/>
        <v>MayoSeguros Sura, S.A.</v>
      </c>
      <c r="B283" s="51" t="s">
        <v>112</v>
      </c>
      <c r="C283" s="88">
        <f t="shared" si="99"/>
        <v>488110690.08999997</v>
      </c>
      <c r="D283" s="88">
        <f t="shared" si="100"/>
        <v>24712813.190000001</v>
      </c>
      <c r="E283" s="87">
        <v>1749404.93</v>
      </c>
      <c r="F283" s="87" t="s">
        <v>171</v>
      </c>
      <c r="G283" s="87">
        <f t="shared" si="101"/>
        <v>1749404.93</v>
      </c>
      <c r="H283" s="87">
        <v>16854238.91</v>
      </c>
      <c r="I283" s="87">
        <v>79213.67</v>
      </c>
      <c r="J283" s="87">
        <f t="shared" si="102"/>
        <v>16933452.580000002</v>
      </c>
      <c r="K283" s="87">
        <v>419266.1</v>
      </c>
      <c r="L283" s="87">
        <v>16181116.66</v>
      </c>
      <c r="M283" s="87">
        <f t="shared" si="103"/>
        <v>16600382.76</v>
      </c>
      <c r="N283" s="87">
        <v>2029673.24</v>
      </c>
      <c r="O283" s="87" t="s">
        <v>171</v>
      </c>
      <c r="P283" s="87">
        <f t="shared" si="104"/>
        <v>2029673.24</v>
      </c>
      <c r="Q283" s="87">
        <v>167273419.66</v>
      </c>
      <c r="R283" s="87">
        <v>4351334.42</v>
      </c>
      <c r="S283" s="87">
        <f t="shared" si="105"/>
        <v>171624754.07999998</v>
      </c>
      <c r="T283" s="87">
        <v>11096313.800000001</v>
      </c>
      <c r="U283" s="87" t="s">
        <v>171</v>
      </c>
      <c r="V283" s="87">
        <f t="shared" si="106"/>
        <v>11096313.800000001</v>
      </c>
      <c r="W283" s="87">
        <v>16372100.699999999</v>
      </c>
      <c r="X283" s="87">
        <v>1214149.3500000001</v>
      </c>
      <c r="Y283" s="87">
        <f t="shared" si="107"/>
        <v>17586250.050000001</v>
      </c>
      <c r="Z283" s="87">
        <v>170319201.06</v>
      </c>
      <c r="AA283" s="87">
        <v>769789.06</v>
      </c>
      <c r="AB283" s="87">
        <f t="shared" si="108"/>
        <v>171088990.12</v>
      </c>
      <c r="AC283" s="87" t="s">
        <v>171</v>
      </c>
      <c r="AD283" s="87" t="s">
        <v>171</v>
      </c>
      <c r="AE283" s="87">
        <f t="shared" si="109"/>
        <v>0</v>
      </c>
      <c r="AF283" s="87">
        <v>13514840.859999999</v>
      </c>
      <c r="AG283" s="87">
        <v>596718.62</v>
      </c>
      <c r="AH283" s="87">
        <f t="shared" si="110"/>
        <v>14111559.479999999</v>
      </c>
      <c r="AI283" s="87">
        <v>88482230.829999998</v>
      </c>
      <c r="AJ283" s="87">
        <v>1520491.41</v>
      </c>
      <c r="AK283" s="87">
        <f t="shared" si="111"/>
        <v>90002722.239999995</v>
      </c>
      <c r="AM283" s="132" t="s">
        <v>4</v>
      </c>
    </row>
    <row r="284" spans="1:39" x14ac:dyDescent="0.4">
      <c r="A284" s="132" t="str">
        <f t="shared" si="97"/>
        <v>MayoSeguros Crecer, S. A.</v>
      </c>
      <c r="B284" s="51" t="s">
        <v>94</v>
      </c>
      <c r="C284" s="88">
        <f t="shared" si="99"/>
        <v>84237830.700000003</v>
      </c>
      <c r="D284" s="88">
        <f t="shared" si="100"/>
        <v>249122377.85999998</v>
      </c>
      <c r="E284" s="87" t="s">
        <v>171</v>
      </c>
      <c r="F284" s="87" t="s">
        <v>171</v>
      </c>
      <c r="G284" s="87">
        <f t="shared" si="101"/>
        <v>0</v>
      </c>
      <c r="H284" s="87">
        <v>24931013.02</v>
      </c>
      <c r="I284" s="87">
        <v>249158990.66999999</v>
      </c>
      <c r="J284" s="87">
        <f t="shared" si="102"/>
        <v>274090003.69</v>
      </c>
      <c r="K284" s="87" t="s">
        <v>171</v>
      </c>
      <c r="L284" s="87" t="s">
        <v>171</v>
      </c>
      <c r="M284" s="87">
        <f t="shared" si="103"/>
        <v>0</v>
      </c>
      <c r="N284" s="87">
        <v>2062748.99</v>
      </c>
      <c r="O284" s="87" t="s">
        <v>171</v>
      </c>
      <c r="P284" s="87">
        <f t="shared" si="104"/>
        <v>2062748.99</v>
      </c>
      <c r="Q284" s="87">
        <v>27440870.030000001</v>
      </c>
      <c r="R284" s="87" t="s">
        <v>171</v>
      </c>
      <c r="S284" s="87">
        <f t="shared" si="105"/>
        <v>27440870.030000001</v>
      </c>
      <c r="T284" s="87">
        <v>9310.34</v>
      </c>
      <c r="U284" s="87" t="s">
        <v>171</v>
      </c>
      <c r="V284" s="87">
        <f t="shared" si="106"/>
        <v>9310.34</v>
      </c>
      <c r="W284" s="87">
        <v>1845894.78</v>
      </c>
      <c r="X284" s="87" t="s">
        <v>171</v>
      </c>
      <c r="Y284" s="87">
        <f t="shared" si="107"/>
        <v>1845894.78</v>
      </c>
      <c r="Z284" s="87">
        <v>28448.28</v>
      </c>
      <c r="AA284" s="87" t="s">
        <v>171</v>
      </c>
      <c r="AB284" s="87">
        <f t="shared" si="108"/>
        <v>28448.28</v>
      </c>
      <c r="AC284" s="87" t="s">
        <v>171</v>
      </c>
      <c r="AD284" s="87" t="s">
        <v>171</v>
      </c>
      <c r="AE284" s="87">
        <f t="shared" si="109"/>
        <v>0</v>
      </c>
      <c r="AF284" s="87">
        <v>183856.48</v>
      </c>
      <c r="AG284" s="87" t="s">
        <v>171</v>
      </c>
      <c r="AH284" s="87">
        <f t="shared" si="110"/>
        <v>183856.48</v>
      </c>
      <c r="AI284" s="87">
        <v>27735688.780000001</v>
      </c>
      <c r="AJ284" s="87">
        <v>-36612.81</v>
      </c>
      <c r="AK284" s="87">
        <f t="shared" si="111"/>
        <v>27699075.970000003</v>
      </c>
      <c r="AM284" s="132" t="s">
        <v>4</v>
      </c>
    </row>
    <row r="285" spans="1:39" x14ac:dyDescent="0.4">
      <c r="A285" s="132" t="str">
        <f t="shared" si="97"/>
        <v>MayoWorldwide Seguros, S. A.</v>
      </c>
      <c r="B285" s="51" t="s">
        <v>113</v>
      </c>
      <c r="C285" s="88">
        <f t="shared" si="99"/>
        <v>10553564.460000001</v>
      </c>
      <c r="D285" s="88">
        <f t="shared" si="100"/>
        <v>202552149.78999999</v>
      </c>
      <c r="E285" s="87">
        <v>9085213.4600000009</v>
      </c>
      <c r="F285" s="87" t="s">
        <v>171</v>
      </c>
      <c r="G285" s="87">
        <f t="shared" si="101"/>
        <v>9085213.4600000009</v>
      </c>
      <c r="H285" s="87">
        <v>1468351</v>
      </c>
      <c r="I285" s="87">
        <v>168091.84</v>
      </c>
      <c r="J285" s="87">
        <f t="shared" si="102"/>
        <v>1636442.84</v>
      </c>
      <c r="K285" s="87" t="s">
        <v>171</v>
      </c>
      <c r="L285" s="87">
        <v>202384057.94999999</v>
      </c>
      <c r="M285" s="87">
        <f t="shared" si="103"/>
        <v>202384057.94999999</v>
      </c>
      <c r="N285" s="87" t="s">
        <v>171</v>
      </c>
      <c r="O285" s="87" t="s">
        <v>171</v>
      </c>
      <c r="P285" s="87">
        <f t="shared" si="104"/>
        <v>0</v>
      </c>
      <c r="Q285" s="87" t="s">
        <v>171</v>
      </c>
      <c r="R285" s="87" t="s">
        <v>171</v>
      </c>
      <c r="S285" s="87">
        <f t="shared" si="105"/>
        <v>0</v>
      </c>
      <c r="T285" s="87" t="s">
        <v>171</v>
      </c>
      <c r="U285" s="87" t="s">
        <v>171</v>
      </c>
      <c r="V285" s="87">
        <f t="shared" si="106"/>
        <v>0</v>
      </c>
      <c r="W285" s="87" t="s">
        <v>171</v>
      </c>
      <c r="X285" s="87" t="s">
        <v>171</v>
      </c>
      <c r="Y285" s="87">
        <f t="shared" si="107"/>
        <v>0</v>
      </c>
      <c r="Z285" s="87" t="s">
        <v>171</v>
      </c>
      <c r="AA285" s="87" t="s">
        <v>171</v>
      </c>
      <c r="AB285" s="87">
        <f t="shared" si="108"/>
        <v>0</v>
      </c>
      <c r="AC285" s="87" t="s">
        <v>171</v>
      </c>
      <c r="AD285" s="87" t="s">
        <v>171</v>
      </c>
      <c r="AE285" s="87">
        <f t="shared" si="109"/>
        <v>0</v>
      </c>
      <c r="AF285" s="87" t="s">
        <v>171</v>
      </c>
      <c r="AG285" s="87" t="s">
        <v>171</v>
      </c>
      <c r="AH285" s="87">
        <f t="shared" si="110"/>
        <v>0</v>
      </c>
      <c r="AI285" s="87" t="s">
        <v>171</v>
      </c>
      <c r="AJ285" s="87" t="s">
        <v>171</v>
      </c>
      <c r="AK285" s="87">
        <f t="shared" si="111"/>
        <v>0</v>
      </c>
      <c r="AM285" s="132" t="s">
        <v>4</v>
      </c>
    </row>
    <row r="286" spans="1:39" x14ac:dyDescent="0.4">
      <c r="A286" s="132" t="str">
        <f t="shared" si="97"/>
        <v>MayoGeneral de Seguros, S. A.</v>
      </c>
      <c r="B286" s="51" t="s">
        <v>77</v>
      </c>
      <c r="C286" s="88">
        <f t="shared" si="99"/>
        <v>43725516.530000001</v>
      </c>
      <c r="D286" s="88">
        <f t="shared" si="100"/>
        <v>100627853.99000001</v>
      </c>
      <c r="E286" s="87">
        <v>36881.279999999999</v>
      </c>
      <c r="F286" s="87" t="s">
        <v>171</v>
      </c>
      <c r="G286" s="87">
        <f t="shared" si="101"/>
        <v>36881.279999999999</v>
      </c>
      <c r="H286" s="87">
        <v>2401425.13</v>
      </c>
      <c r="I286" s="87">
        <v>99457299.719999999</v>
      </c>
      <c r="J286" s="87">
        <f t="shared" si="102"/>
        <v>101858724.84999999</v>
      </c>
      <c r="K286" s="87" t="s">
        <v>171</v>
      </c>
      <c r="L286" s="87">
        <v>255916.93</v>
      </c>
      <c r="M286" s="87">
        <f t="shared" si="103"/>
        <v>255916.93</v>
      </c>
      <c r="N286" s="87">
        <v>7105.58</v>
      </c>
      <c r="O286" s="87">
        <v>97262.399999999994</v>
      </c>
      <c r="P286" s="87">
        <f t="shared" si="104"/>
        <v>104367.98</v>
      </c>
      <c r="Q286" s="87">
        <v>6378976.5800000001</v>
      </c>
      <c r="R286" s="87" t="s">
        <v>171</v>
      </c>
      <c r="S286" s="87">
        <f t="shared" si="105"/>
        <v>6378976.5800000001</v>
      </c>
      <c r="T286" s="87">
        <v>4261692.45</v>
      </c>
      <c r="U286" s="87">
        <v>793672.7</v>
      </c>
      <c r="V286" s="87">
        <f t="shared" si="106"/>
        <v>5055365.1500000004</v>
      </c>
      <c r="W286" s="87">
        <v>196280.15</v>
      </c>
      <c r="X286" s="87" t="s">
        <v>171</v>
      </c>
      <c r="Y286" s="87">
        <f t="shared" si="107"/>
        <v>196280.15</v>
      </c>
      <c r="Z286" s="87">
        <v>19339649.100000001</v>
      </c>
      <c r="AA286" s="87">
        <v>23702.240000000002</v>
      </c>
      <c r="AB286" s="87">
        <f t="shared" si="108"/>
        <v>19363351.34</v>
      </c>
      <c r="AC286" s="87" t="s">
        <v>171</v>
      </c>
      <c r="AD286" s="87" t="s">
        <v>171</v>
      </c>
      <c r="AE286" s="87">
        <f t="shared" si="109"/>
        <v>0</v>
      </c>
      <c r="AF286" s="87">
        <v>7517364.9699999997</v>
      </c>
      <c r="AG286" s="87" t="s">
        <v>171</v>
      </c>
      <c r="AH286" s="87">
        <f t="shared" si="110"/>
        <v>7517364.9699999997</v>
      </c>
      <c r="AI286" s="87">
        <v>3586141.29</v>
      </c>
      <c r="AJ286" s="87" t="s">
        <v>171</v>
      </c>
      <c r="AK286" s="87">
        <f t="shared" si="111"/>
        <v>3586141.29</v>
      </c>
      <c r="AM286" s="132" t="s">
        <v>4</v>
      </c>
    </row>
    <row r="287" spans="1:39" x14ac:dyDescent="0.4">
      <c r="A287" s="132" t="str">
        <f t="shared" si="97"/>
        <v>MayoSeguros Pepín, S. A.</v>
      </c>
      <c r="B287" s="51" t="s">
        <v>114</v>
      </c>
      <c r="C287" s="88">
        <f t="shared" si="99"/>
        <v>113304510.63000001</v>
      </c>
      <c r="D287" s="88">
        <f t="shared" si="100"/>
        <v>27643.79</v>
      </c>
      <c r="E287" s="87" t="s">
        <v>171</v>
      </c>
      <c r="F287" s="87" t="s">
        <v>171</v>
      </c>
      <c r="G287" s="87">
        <f t="shared" si="101"/>
        <v>0</v>
      </c>
      <c r="H287" s="87" t="s">
        <v>171</v>
      </c>
      <c r="I287" s="87" t="s">
        <v>171</v>
      </c>
      <c r="J287" s="87">
        <f t="shared" si="102"/>
        <v>0</v>
      </c>
      <c r="K287" s="87" t="s">
        <v>171</v>
      </c>
      <c r="L287" s="87" t="s">
        <v>171</v>
      </c>
      <c r="M287" s="87">
        <f t="shared" si="103"/>
        <v>0</v>
      </c>
      <c r="N287" s="87" t="s">
        <v>171</v>
      </c>
      <c r="O287" s="87" t="s">
        <v>171</v>
      </c>
      <c r="P287" s="87">
        <f t="shared" si="104"/>
        <v>0</v>
      </c>
      <c r="Q287" s="87">
        <v>319745.99</v>
      </c>
      <c r="R287" s="87" t="s">
        <v>171</v>
      </c>
      <c r="S287" s="87">
        <f t="shared" si="105"/>
        <v>319745.99</v>
      </c>
      <c r="T287" s="87">
        <v>12284.48</v>
      </c>
      <c r="U287" s="87" t="s">
        <v>171</v>
      </c>
      <c r="V287" s="87">
        <f t="shared" si="106"/>
        <v>12284.48</v>
      </c>
      <c r="W287" s="87">
        <v>3235676.78</v>
      </c>
      <c r="X287" s="87" t="s">
        <v>171</v>
      </c>
      <c r="Y287" s="87">
        <f t="shared" si="107"/>
        <v>3235676.78</v>
      </c>
      <c r="Z287" s="87">
        <v>109178233.45</v>
      </c>
      <c r="AA287" s="87">
        <v>27643.79</v>
      </c>
      <c r="AB287" s="87">
        <f t="shared" si="108"/>
        <v>109205877.24000001</v>
      </c>
      <c r="AC287" s="87" t="s">
        <v>171</v>
      </c>
      <c r="AD287" s="87" t="s">
        <v>171</v>
      </c>
      <c r="AE287" s="87">
        <f t="shared" si="109"/>
        <v>0</v>
      </c>
      <c r="AF287" s="87">
        <v>396531.39</v>
      </c>
      <c r="AG287" s="87" t="s">
        <v>171</v>
      </c>
      <c r="AH287" s="87">
        <f t="shared" si="110"/>
        <v>396531.39</v>
      </c>
      <c r="AI287" s="87">
        <v>162038.54</v>
      </c>
      <c r="AJ287" s="87" t="s">
        <v>171</v>
      </c>
      <c r="AK287" s="87">
        <f t="shared" si="111"/>
        <v>162038.54</v>
      </c>
      <c r="AM287" s="132" t="s">
        <v>4</v>
      </c>
    </row>
    <row r="288" spans="1:39" x14ac:dyDescent="0.4">
      <c r="A288" s="132" t="str">
        <f t="shared" si="97"/>
        <v>MayoLa Monumental de Seguros, S. A.</v>
      </c>
      <c r="B288" s="51" t="s">
        <v>85</v>
      </c>
      <c r="C288" s="88">
        <f t="shared" si="99"/>
        <v>109031405.30999999</v>
      </c>
      <c r="D288" s="88">
        <f t="shared" si="100"/>
        <v>56473.01</v>
      </c>
      <c r="E288" s="87" t="s">
        <v>171</v>
      </c>
      <c r="F288" s="87" t="s">
        <v>171</v>
      </c>
      <c r="G288" s="87">
        <f t="shared" si="101"/>
        <v>0</v>
      </c>
      <c r="H288" s="87">
        <v>310812.15999999997</v>
      </c>
      <c r="I288" s="87" t="s">
        <v>171</v>
      </c>
      <c r="J288" s="87">
        <f t="shared" si="102"/>
        <v>310812.15999999997</v>
      </c>
      <c r="K288" s="87" t="s">
        <v>171</v>
      </c>
      <c r="L288" s="87" t="s">
        <v>171</v>
      </c>
      <c r="M288" s="87">
        <f t="shared" si="103"/>
        <v>0</v>
      </c>
      <c r="N288" s="87">
        <v>29763.64</v>
      </c>
      <c r="O288" s="87" t="s">
        <v>171</v>
      </c>
      <c r="P288" s="87">
        <f t="shared" si="104"/>
        <v>29763.64</v>
      </c>
      <c r="Q288" s="87">
        <v>12769089.9</v>
      </c>
      <c r="R288" s="87" t="s">
        <v>171</v>
      </c>
      <c r="S288" s="87">
        <f t="shared" si="105"/>
        <v>12769089.9</v>
      </c>
      <c r="T288" s="87">
        <v>163206.14000000001</v>
      </c>
      <c r="U288" s="87" t="s">
        <v>171</v>
      </c>
      <c r="V288" s="87">
        <f t="shared" si="106"/>
        <v>163206.14000000001</v>
      </c>
      <c r="W288" s="87">
        <v>38993.96</v>
      </c>
      <c r="X288" s="87" t="s">
        <v>171</v>
      </c>
      <c r="Y288" s="87">
        <f t="shared" si="107"/>
        <v>38993.96</v>
      </c>
      <c r="Z288" s="87">
        <v>86709380.030000001</v>
      </c>
      <c r="AA288" s="87">
        <v>47259.19</v>
      </c>
      <c r="AB288" s="87">
        <f t="shared" si="108"/>
        <v>86756639.219999999</v>
      </c>
      <c r="AC288" s="87" t="s">
        <v>171</v>
      </c>
      <c r="AD288" s="87" t="s">
        <v>171</v>
      </c>
      <c r="AE288" s="87">
        <f t="shared" si="109"/>
        <v>0</v>
      </c>
      <c r="AF288" s="87">
        <v>5613862.96</v>
      </c>
      <c r="AG288" s="87" t="s">
        <v>171</v>
      </c>
      <c r="AH288" s="87">
        <f t="shared" si="110"/>
        <v>5613862.96</v>
      </c>
      <c r="AI288" s="87">
        <v>3396296.52</v>
      </c>
      <c r="AJ288" s="87">
        <v>9213.82</v>
      </c>
      <c r="AK288" s="87">
        <f t="shared" si="111"/>
        <v>3405510.34</v>
      </c>
      <c r="AM288" s="132" t="s">
        <v>4</v>
      </c>
    </row>
    <row r="289" spans="1:39" x14ac:dyDescent="0.4">
      <c r="A289" s="132" t="str">
        <f t="shared" si="97"/>
        <v>MayoCompañía Dominicana de Seguros, C. por A.</v>
      </c>
      <c r="B289" s="51" t="s">
        <v>115</v>
      </c>
      <c r="C289" s="88">
        <f t="shared" si="99"/>
        <v>81955425.659999996</v>
      </c>
      <c r="D289" s="88">
        <f t="shared" si="100"/>
        <v>1902697.8800000001</v>
      </c>
      <c r="E289" s="87">
        <v>567433.73</v>
      </c>
      <c r="F289" s="87" t="s">
        <v>171</v>
      </c>
      <c r="G289" s="87">
        <f t="shared" si="101"/>
        <v>567433.73</v>
      </c>
      <c r="H289" s="87">
        <v>9262.7000000000007</v>
      </c>
      <c r="I289" s="87" t="s">
        <v>171</v>
      </c>
      <c r="J289" s="87">
        <f t="shared" si="102"/>
        <v>9262.7000000000007</v>
      </c>
      <c r="K289" s="87" t="s">
        <v>171</v>
      </c>
      <c r="L289" s="87">
        <v>1773246.79</v>
      </c>
      <c r="M289" s="87">
        <f t="shared" si="103"/>
        <v>1773246.79</v>
      </c>
      <c r="N289" s="87">
        <v>46447.86</v>
      </c>
      <c r="O289" s="87" t="s">
        <v>171</v>
      </c>
      <c r="P289" s="87">
        <f t="shared" si="104"/>
        <v>46447.86</v>
      </c>
      <c r="Q289" s="87">
        <v>625475.56999999995</v>
      </c>
      <c r="R289" s="87" t="s">
        <v>171</v>
      </c>
      <c r="S289" s="87">
        <f t="shared" si="105"/>
        <v>625475.56999999995</v>
      </c>
      <c r="T289" s="87">
        <v>120641.64</v>
      </c>
      <c r="U289" s="87" t="s">
        <v>171</v>
      </c>
      <c r="V289" s="87">
        <f t="shared" si="106"/>
        <v>120641.64</v>
      </c>
      <c r="W289" s="87">
        <v>5783.61</v>
      </c>
      <c r="X289" s="87" t="s">
        <v>171</v>
      </c>
      <c r="Y289" s="87">
        <f t="shared" si="107"/>
        <v>5783.61</v>
      </c>
      <c r="Z289" s="87">
        <v>59779674.649999999</v>
      </c>
      <c r="AA289" s="87">
        <v>34623.5</v>
      </c>
      <c r="AB289" s="87">
        <f t="shared" si="108"/>
        <v>59814298.149999999</v>
      </c>
      <c r="AC289" s="87" t="s">
        <v>171</v>
      </c>
      <c r="AD289" s="87" t="s">
        <v>171</v>
      </c>
      <c r="AE289" s="87">
        <f t="shared" si="109"/>
        <v>0</v>
      </c>
      <c r="AF289" s="87">
        <v>19224180.879999999</v>
      </c>
      <c r="AG289" s="87">
        <v>94827.59</v>
      </c>
      <c r="AH289" s="87">
        <f t="shared" si="110"/>
        <v>19319008.469999999</v>
      </c>
      <c r="AI289" s="87">
        <v>1576525.02</v>
      </c>
      <c r="AJ289" s="87" t="s">
        <v>171</v>
      </c>
      <c r="AK289" s="87">
        <f t="shared" si="111"/>
        <v>1576525.02</v>
      </c>
      <c r="AM289" s="132" t="s">
        <v>4</v>
      </c>
    </row>
    <row r="290" spans="1:39" x14ac:dyDescent="0.4">
      <c r="A290" s="132" t="str">
        <f t="shared" si="97"/>
        <v>MayoPatria, S. A., Compañía de Seguros</v>
      </c>
      <c r="B290" s="51" t="s">
        <v>116</v>
      </c>
      <c r="C290" s="88">
        <f t="shared" si="99"/>
        <v>43587077.559999995</v>
      </c>
      <c r="D290" s="88">
        <f t="shared" si="100"/>
        <v>0</v>
      </c>
      <c r="E290" s="87" t="s">
        <v>171</v>
      </c>
      <c r="F290" s="87" t="s">
        <v>171</v>
      </c>
      <c r="G290" s="87">
        <f t="shared" si="101"/>
        <v>0</v>
      </c>
      <c r="H290" s="87">
        <v>13378.44</v>
      </c>
      <c r="I290" s="87" t="s">
        <v>171</v>
      </c>
      <c r="J290" s="87">
        <f t="shared" si="102"/>
        <v>13378.44</v>
      </c>
      <c r="K290" s="87" t="s">
        <v>171</v>
      </c>
      <c r="L290" s="87" t="s">
        <v>171</v>
      </c>
      <c r="M290" s="87">
        <f t="shared" si="103"/>
        <v>0</v>
      </c>
      <c r="N290" s="87" t="s">
        <v>171</v>
      </c>
      <c r="O290" s="87" t="s">
        <v>171</v>
      </c>
      <c r="P290" s="87">
        <f t="shared" si="104"/>
        <v>0</v>
      </c>
      <c r="Q290" s="87">
        <v>165040.51999999999</v>
      </c>
      <c r="R290" s="87" t="s">
        <v>171</v>
      </c>
      <c r="S290" s="87">
        <f t="shared" si="105"/>
        <v>165040.51999999999</v>
      </c>
      <c r="T290" s="87">
        <v>4829.96</v>
      </c>
      <c r="U290" s="87" t="s">
        <v>171</v>
      </c>
      <c r="V290" s="87">
        <f t="shared" si="106"/>
        <v>4829.96</v>
      </c>
      <c r="W290" s="87">
        <v>356573.2</v>
      </c>
      <c r="X290" s="87" t="s">
        <v>171</v>
      </c>
      <c r="Y290" s="87">
        <f t="shared" si="107"/>
        <v>356573.2</v>
      </c>
      <c r="Z290" s="87">
        <v>39758712.210000001</v>
      </c>
      <c r="AA290" s="87" t="s">
        <v>171</v>
      </c>
      <c r="AB290" s="87">
        <f t="shared" si="108"/>
        <v>39758712.210000001</v>
      </c>
      <c r="AC290" s="87" t="s">
        <v>171</v>
      </c>
      <c r="AD290" s="87" t="s">
        <v>171</v>
      </c>
      <c r="AE290" s="87">
        <f t="shared" si="109"/>
        <v>0</v>
      </c>
      <c r="AF290" s="87">
        <v>3039017.41</v>
      </c>
      <c r="AG290" s="87" t="s">
        <v>171</v>
      </c>
      <c r="AH290" s="87">
        <f t="shared" si="110"/>
        <v>3039017.41</v>
      </c>
      <c r="AI290" s="87">
        <v>249525.82</v>
      </c>
      <c r="AJ290" s="87" t="s">
        <v>171</v>
      </c>
      <c r="AK290" s="87">
        <f t="shared" si="111"/>
        <v>249525.82</v>
      </c>
      <c r="AM290" s="132" t="s">
        <v>4</v>
      </c>
    </row>
    <row r="291" spans="1:39" x14ac:dyDescent="0.4">
      <c r="A291" s="132" t="str">
        <f t="shared" si="97"/>
        <v>MayoAseguradora Agropecuaria Dominicana, S. A.</v>
      </c>
      <c r="B291" s="51" t="s">
        <v>117</v>
      </c>
      <c r="C291" s="88">
        <f t="shared" si="99"/>
        <v>2530435.14</v>
      </c>
      <c r="D291" s="88">
        <f t="shared" si="100"/>
        <v>49549222.75</v>
      </c>
      <c r="E291" s="87" t="s">
        <v>171</v>
      </c>
      <c r="F291" s="87" t="s">
        <v>171</v>
      </c>
      <c r="G291" s="87">
        <f t="shared" si="101"/>
        <v>0</v>
      </c>
      <c r="H291" s="87">
        <v>1556900.51</v>
      </c>
      <c r="I291" s="87" t="s">
        <v>171</v>
      </c>
      <c r="J291" s="87">
        <f t="shared" si="102"/>
        <v>1556900.51</v>
      </c>
      <c r="K291" s="87" t="s">
        <v>171</v>
      </c>
      <c r="L291" s="87" t="s">
        <v>171</v>
      </c>
      <c r="M291" s="87">
        <f t="shared" si="103"/>
        <v>0</v>
      </c>
      <c r="N291" s="87" t="s">
        <v>171</v>
      </c>
      <c r="O291" s="87" t="s">
        <v>171</v>
      </c>
      <c r="P291" s="87">
        <f t="shared" si="104"/>
        <v>0</v>
      </c>
      <c r="Q291" s="87" t="s">
        <v>171</v>
      </c>
      <c r="R291" s="87" t="s">
        <v>171</v>
      </c>
      <c r="S291" s="87">
        <f t="shared" si="105"/>
        <v>0</v>
      </c>
      <c r="T291" s="87" t="s">
        <v>171</v>
      </c>
      <c r="U291" s="87" t="s">
        <v>171</v>
      </c>
      <c r="V291" s="87">
        <f t="shared" si="106"/>
        <v>0</v>
      </c>
      <c r="W291" s="87" t="s">
        <v>171</v>
      </c>
      <c r="X291" s="87" t="s">
        <v>171</v>
      </c>
      <c r="Y291" s="87">
        <f t="shared" si="107"/>
        <v>0</v>
      </c>
      <c r="Z291" s="87">
        <v>77655.199999999997</v>
      </c>
      <c r="AA291" s="87" t="s">
        <v>171</v>
      </c>
      <c r="AB291" s="87">
        <f t="shared" si="108"/>
        <v>77655.199999999997</v>
      </c>
      <c r="AC291" s="87" t="s">
        <v>171</v>
      </c>
      <c r="AD291" s="87">
        <v>49549222.75</v>
      </c>
      <c r="AE291" s="87">
        <f t="shared" si="109"/>
        <v>49549222.75</v>
      </c>
      <c r="AF291" s="87" t="s">
        <v>171</v>
      </c>
      <c r="AG291" s="87" t="s">
        <v>171</v>
      </c>
      <c r="AH291" s="87">
        <f t="shared" si="110"/>
        <v>0</v>
      </c>
      <c r="AI291" s="87">
        <v>895879.43</v>
      </c>
      <c r="AJ291" s="87" t="s">
        <v>171</v>
      </c>
      <c r="AK291" s="87">
        <f t="shared" si="111"/>
        <v>895879.43</v>
      </c>
      <c r="AM291" s="132" t="s">
        <v>4</v>
      </c>
    </row>
    <row r="292" spans="1:39" x14ac:dyDescent="0.4">
      <c r="A292" s="132" t="str">
        <f t="shared" si="97"/>
        <v>MayoBanesco Seguros</v>
      </c>
      <c r="B292" s="51" t="s">
        <v>118</v>
      </c>
      <c r="C292" s="88">
        <f t="shared" si="99"/>
        <v>67222849.090000004</v>
      </c>
      <c r="D292" s="88">
        <f t="shared" si="100"/>
        <v>917920.52999999991</v>
      </c>
      <c r="E292" s="87">
        <v>337176.25</v>
      </c>
      <c r="F292" s="87" t="s">
        <v>171</v>
      </c>
      <c r="G292" s="87">
        <f t="shared" si="101"/>
        <v>337176.25</v>
      </c>
      <c r="H292" s="87">
        <v>2782513.07</v>
      </c>
      <c r="I292" s="87" t="s">
        <v>171</v>
      </c>
      <c r="J292" s="87">
        <f t="shared" si="102"/>
        <v>2782513.07</v>
      </c>
      <c r="K292" s="87" t="s">
        <v>171</v>
      </c>
      <c r="L292" s="87" t="s">
        <v>171</v>
      </c>
      <c r="M292" s="87">
        <f t="shared" si="103"/>
        <v>0</v>
      </c>
      <c r="N292" s="87">
        <v>1117474.69</v>
      </c>
      <c r="O292" s="87" t="s">
        <v>171</v>
      </c>
      <c r="P292" s="87">
        <f t="shared" si="104"/>
        <v>1117474.69</v>
      </c>
      <c r="Q292" s="87">
        <v>19007032.440000001</v>
      </c>
      <c r="R292" s="87">
        <v>498226.26</v>
      </c>
      <c r="S292" s="87">
        <f t="shared" si="105"/>
        <v>19505258.700000003</v>
      </c>
      <c r="T292" s="87">
        <v>124366.13</v>
      </c>
      <c r="U292" s="87" t="s">
        <v>171</v>
      </c>
      <c r="V292" s="87">
        <f t="shared" si="106"/>
        <v>124366.13</v>
      </c>
      <c r="W292" s="87">
        <v>675392.94</v>
      </c>
      <c r="X292" s="87">
        <v>87500</v>
      </c>
      <c r="Y292" s="87">
        <f t="shared" si="107"/>
        <v>762892.94</v>
      </c>
      <c r="Z292" s="87">
        <v>39392749.189999998</v>
      </c>
      <c r="AA292" s="87">
        <v>256422.59</v>
      </c>
      <c r="AB292" s="87">
        <f t="shared" si="108"/>
        <v>39649171.780000001</v>
      </c>
      <c r="AC292" s="87" t="s">
        <v>171</v>
      </c>
      <c r="AD292" s="87" t="s">
        <v>171</v>
      </c>
      <c r="AE292" s="87">
        <f t="shared" si="109"/>
        <v>0</v>
      </c>
      <c r="AF292" s="87">
        <v>423102</v>
      </c>
      <c r="AG292" s="87">
        <v>6333.33</v>
      </c>
      <c r="AH292" s="87">
        <f t="shared" si="110"/>
        <v>429435.33</v>
      </c>
      <c r="AI292" s="87">
        <v>3363042.38</v>
      </c>
      <c r="AJ292" s="87">
        <v>69438.350000000006</v>
      </c>
      <c r="AK292" s="87">
        <f t="shared" si="111"/>
        <v>3432480.73</v>
      </c>
      <c r="AM292" s="132" t="s">
        <v>4</v>
      </c>
    </row>
    <row r="293" spans="1:39" x14ac:dyDescent="0.4">
      <c r="A293" s="132" t="str">
        <f t="shared" si="97"/>
        <v>MayoAtlántica Seguros, S. A.</v>
      </c>
      <c r="B293" s="51" t="s">
        <v>119</v>
      </c>
      <c r="C293" s="88">
        <f t="shared" si="99"/>
        <v>59124094.099999994</v>
      </c>
      <c r="D293" s="88">
        <f t="shared" si="100"/>
        <v>0</v>
      </c>
      <c r="E293" s="87">
        <v>4359.1899999999996</v>
      </c>
      <c r="F293" s="87" t="s">
        <v>171</v>
      </c>
      <c r="G293" s="87">
        <f t="shared" si="101"/>
        <v>4359.1899999999996</v>
      </c>
      <c r="H293" s="87">
        <v>248932.84</v>
      </c>
      <c r="I293" s="87" t="s">
        <v>171</v>
      </c>
      <c r="J293" s="87">
        <f t="shared" si="102"/>
        <v>248932.84</v>
      </c>
      <c r="K293" s="87" t="s">
        <v>171</v>
      </c>
      <c r="L293" s="87" t="s">
        <v>171</v>
      </c>
      <c r="M293" s="87">
        <f t="shared" si="103"/>
        <v>0</v>
      </c>
      <c r="N293" s="87" t="s">
        <v>171</v>
      </c>
      <c r="O293" s="87" t="s">
        <v>171</v>
      </c>
      <c r="P293" s="87">
        <f t="shared" si="104"/>
        <v>0</v>
      </c>
      <c r="Q293" s="87">
        <v>580667.84</v>
      </c>
      <c r="R293" s="87" t="s">
        <v>171</v>
      </c>
      <c r="S293" s="87">
        <f t="shared" si="105"/>
        <v>580667.84</v>
      </c>
      <c r="T293" s="87">
        <v>59023.4</v>
      </c>
      <c r="U293" s="87" t="s">
        <v>171</v>
      </c>
      <c r="V293" s="87">
        <f t="shared" si="106"/>
        <v>59023.4</v>
      </c>
      <c r="W293" s="87">
        <v>33999.14</v>
      </c>
      <c r="X293" s="87" t="s">
        <v>171</v>
      </c>
      <c r="Y293" s="87">
        <f t="shared" si="107"/>
        <v>33999.14</v>
      </c>
      <c r="Z293" s="87">
        <v>58106105.280000001</v>
      </c>
      <c r="AA293" s="87" t="s">
        <v>171</v>
      </c>
      <c r="AB293" s="87">
        <f t="shared" si="108"/>
        <v>58106105.280000001</v>
      </c>
      <c r="AC293" s="87" t="s">
        <v>171</v>
      </c>
      <c r="AD293" s="87" t="s">
        <v>171</v>
      </c>
      <c r="AE293" s="87">
        <f t="shared" si="109"/>
        <v>0</v>
      </c>
      <c r="AF293" s="87">
        <v>25577.62</v>
      </c>
      <c r="AG293" s="87" t="s">
        <v>171</v>
      </c>
      <c r="AH293" s="87">
        <f t="shared" si="110"/>
        <v>25577.62</v>
      </c>
      <c r="AI293" s="87">
        <v>65428.79</v>
      </c>
      <c r="AJ293" s="87" t="s">
        <v>171</v>
      </c>
      <c r="AK293" s="87">
        <f t="shared" si="111"/>
        <v>65428.79</v>
      </c>
      <c r="AM293" s="132" t="s">
        <v>4</v>
      </c>
    </row>
    <row r="294" spans="1:39" x14ac:dyDescent="0.4">
      <c r="A294" s="132" t="str">
        <f t="shared" si="97"/>
        <v>MayoSeguros La Internacional, S. A.</v>
      </c>
      <c r="B294" s="51" t="s">
        <v>80</v>
      </c>
      <c r="C294" s="88">
        <f t="shared" si="99"/>
        <v>45690923.829999998</v>
      </c>
      <c r="D294" s="88">
        <f t="shared" si="100"/>
        <v>0</v>
      </c>
      <c r="E294" s="87" t="s">
        <v>171</v>
      </c>
      <c r="F294" s="87" t="s">
        <v>171</v>
      </c>
      <c r="G294" s="87">
        <f t="shared" si="101"/>
        <v>0</v>
      </c>
      <c r="H294" s="87" t="s">
        <v>171</v>
      </c>
      <c r="I294" s="87" t="s">
        <v>171</v>
      </c>
      <c r="J294" s="87">
        <f t="shared" si="102"/>
        <v>0</v>
      </c>
      <c r="K294" s="87" t="s">
        <v>171</v>
      </c>
      <c r="L294" s="87" t="s">
        <v>171</v>
      </c>
      <c r="M294" s="87">
        <f t="shared" si="103"/>
        <v>0</v>
      </c>
      <c r="N294" s="87" t="s">
        <v>171</v>
      </c>
      <c r="O294" s="87" t="s">
        <v>171</v>
      </c>
      <c r="P294" s="87">
        <f t="shared" si="104"/>
        <v>0</v>
      </c>
      <c r="Q294" s="87" t="s">
        <v>171</v>
      </c>
      <c r="R294" s="87" t="s">
        <v>171</v>
      </c>
      <c r="S294" s="87">
        <f t="shared" si="105"/>
        <v>0</v>
      </c>
      <c r="T294" s="87" t="s">
        <v>171</v>
      </c>
      <c r="U294" s="87" t="s">
        <v>171</v>
      </c>
      <c r="V294" s="87">
        <f t="shared" si="106"/>
        <v>0</v>
      </c>
      <c r="W294" s="87" t="s">
        <v>171</v>
      </c>
      <c r="X294" s="87" t="s">
        <v>171</v>
      </c>
      <c r="Y294" s="87">
        <f t="shared" si="107"/>
        <v>0</v>
      </c>
      <c r="Z294" s="87">
        <v>45685579</v>
      </c>
      <c r="AA294" s="87" t="s">
        <v>171</v>
      </c>
      <c r="AB294" s="87">
        <f t="shared" si="108"/>
        <v>45685579</v>
      </c>
      <c r="AC294" s="87" t="s">
        <v>171</v>
      </c>
      <c r="AD294" s="87" t="s">
        <v>171</v>
      </c>
      <c r="AE294" s="87">
        <f t="shared" si="109"/>
        <v>0</v>
      </c>
      <c r="AF294" s="87">
        <v>5344.83</v>
      </c>
      <c r="AG294" s="87" t="s">
        <v>171</v>
      </c>
      <c r="AH294" s="87">
        <f t="shared" si="110"/>
        <v>5344.83</v>
      </c>
      <c r="AI294" s="87" t="s">
        <v>171</v>
      </c>
      <c r="AJ294" s="87" t="s">
        <v>171</v>
      </c>
      <c r="AK294" s="87">
        <f t="shared" si="111"/>
        <v>0</v>
      </c>
      <c r="AM294" s="132" t="s">
        <v>4</v>
      </c>
    </row>
    <row r="295" spans="1:39" x14ac:dyDescent="0.4">
      <c r="A295" s="132" t="str">
        <f t="shared" si="97"/>
        <v xml:space="preserve">MayoCooperativa Nacional De Seguros, Inc </v>
      </c>
      <c r="B295" s="51" t="s">
        <v>120</v>
      </c>
      <c r="C295" s="88">
        <f t="shared" si="99"/>
        <v>45513834.18</v>
      </c>
      <c r="D295" s="88">
        <f t="shared" si="100"/>
        <v>75544.209999999992</v>
      </c>
      <c r="E295" s="87" t="s">
        <v>171</v>
      </c>
      <c r="F295" s="87" t="s">
        <v>171</v>
      </c>
      <c r="G295" s="87">
        <f t="shared" si="101"/>
        <v>0</v>
      </c>
      <c r="H295" s="87">
        <v>17162483.940000001</v>
      </c>
      <c r="I295" s="87">
        <v>70797.039999999994</v>
      </c>
      <c r="J295" s="87">
        <f t="shared" si="102"/>
        <v>17233280.98</v>
      </c>
      <c r="K295" s="87" t="s">
        <v>171</v>
      </c>
      <c r="L295" s="87" t="s">
        <v>171</v>
      </c>
      <c r="M295" s="87">
        <f t="shared" si="103"/>
        <v>0</v>
      </c>
      <c r="N295" s="87" t="s">
        <v>171</v>
      </c>
      <c r="O295" s="87" t="s">
        <v>171</v>
      </c>
      <c r="P295" s="87">
        <f t="shared" si="104"/>
        <v>0</v>
      </c>
      <c r="Q295" s="87">
        <v>4860049.13</v>
      </c>
      <c r="R295" s="87" t="s">
        <v>171</v>
      </c>
      <c r="S295" s="87">
        <f t="shared" si="105"/>
        <v>4860049.13</v>
      </c>
      <c r="T295" s="87" t="s">
        <v>171</v>
      </c>
      <c r="U295" s="87" t="s">
        <v>171</v>
      </c>
      <c r="V295" s="87">
        <f t="shared" si="106"/>
        <v>0</v>
      </c>
      <c r="W295" s="87">
        <v>24530.17</v>
      </c>
      <c r="X295" s="87" t="s">
        <v>171</v>
      </c>
      <c r="Y295" s="87">
        <f t="shared" si="107"/>
        <v>24530.17</v>
      </c>
      <c r="Z295" s="87">
        <v>22526617.219999999</v>
      </c>
      <c r="AA295" s="87">
        <v>4747.17</v>
      </c>
      <c r="AB295" s="87">
        <f t="shared" si="108"/>
        <v>22531364.390000001</v>
      </c>
      <c r="AC295" s="87" t="s">
        <v>171</v>
      </c>
      <c r="AD295" s="87" t="s">
        <v>171</v>
      </c>
      <c r="AE295" s="87">
        <f t="shared" si="109"/>
        <v>0</v>
      </c>
      <c r="AF295" s="87">
        <v>212491.85</v>
      </c>
      <c r="AG295" s="87" t="s">
        <v>171</v>
      </c>
      <c r="AH295" s="87">
        <f t="shared" si="110"/>
        <v>212491.85</v>
      </c>
      <c r="AI295" s="87">
        <v>727661.87</v>
      </c>
      <c r="AJ295" s="87" t="s">
        <v>171</v>
      </c>
      <c r="AK295" s="87">
        <f t="shared" si="111"/>
        <v>727661.87</v>
      </c>
      <c r="AM295" s="132" t="s">
        <v>4</v>
      </c>
    </row>
    <row r="296" spans="1:39" x14ac:dyDescent="0.4">
      <c r="A296" s="132" t="str">
        <f t="shared" si="97"/>
        <v>MayoAngloamericana de Seguros, S. A.</v>
      </c>
      <c r="B296" s="51" t="s">
        <v>78</v>
      </c>
      <c r="C296" s="88">
        <f t="shared" si="99"/>
        <v>38348135.25</v>
      </c>
      <c r="D296" s="88">
        <f t="shared" si="100"/>
        <v>0</v>
      </c>
      <c r="E296" s="87">
        <v>3000</v>
      </c>
      <c r="F296" s="87" t="s">
        <v>171</v>
      </c>
      <c r="G296" s="87">
        <f t="shared" si="101"/>
        <v>3000</v>
      </c>
      <c r="H296" s="87">
        <v>4117903.28</v>
      </c>
      <c r="I296" s="87" t="s">
        <v>171</v>
      </c>
      <c r="J296" s="87">
        <f t="shared" si="102"/>
        <v>4117903.28</v>
      </c>
      <c r="K296" s="87" t="s">
        <v>171</v>
      </c>
      <c r="L296" s="87" t="s">
        <v>171</v>
      </c>
      <c r="M296" s="87">
        <f t="shared" si="103"/>
        <v>0</v>
      </c>
      <c r="N296" s="87" t="s">
        <v>171</v>
      </c>
      <c r="O296" s="87" t="s">
        <v>171</v>
      </c>
      <c r="P296" s="87">
        <f t="shared" si="104"/>
        <v>0</v>
      </c>
      <c r="Q296" s="87">
        <v>3742853.69</v>
      </c>
      <c r="R296" s="87" t="s">
        <v>171</v>
      </c>
      <c r="S296" s="87">
        <f t="shared" si="105"/>
        <v>3742853.69</v>
      </c>
      <c r="T296" s="87">
        <v>284710.71999999997</v>
      </c>
      <c r="U296" s="87" t="s">
        <v>171</v>
      </c>
      <c r="V296" s="87">
        <f t="shared" si="106"/>
        <v>284710.71999999997</v>
      </c>
      <c r="W296" s="87">
        <v>50606.81</v>
      </c>
      <c r="X296" s="87" t="s">
        <v>171</v>
      </c>
      <c r="Y296" s="87">
        <f t="shared" si="107"/>
        <v>50606.81</v>
      </c>
      <c r="Z296" s="87">
        <v>23526754.600000001</v>
      </c>
      <c r="AA296" s="87" t="s">
        <v>171</v>
      </c>
      <c r="AB296" s="87">
        <f t="shared" si="108"/>
        <v>23526754.600000001</v>
      </c>
      <c r="AC296" s="87" t="s">
        <v>171</v>
      </c>
      <c r="AD296" s="87" t="s">
        <v>171</v>
      </c>
      <c r="AE296" s="87">
        <f t="shared" si="109"/>
        <v>0</v>
      </c>
      <c r="AF296" s="87">
        <v>2410856.61</v>
      </c>
      <c r="AG296" s="87" t="s">
        <v>171</v>
      </c>
      <c r="AH296" s="87">
        <f t="shared" si="110"/>
        <v>2410856.61</v>
      </c>
      <c r="AI296" s="87">
        <v>4211449.54</v>
      </c>
      <c r="AJ296" s="87" t="s">
        <v>171</v>
      </c>
      <c r="AK296" s="87">
        <f t="shared" si="111"/>
        <v>4211449.54</v>
      </c>
      <c r="AM296" s="132" t="s">
        <v>4</v>
      </c>
    </row>
    <row r="297" spans="1:39" x14ac:dyDescent="0.4">
      <c r="A297" s="132" t="str">
        <f t="shared" si="97"/>
        <v>MayoAtrio Seguros S. A.</v>
      </c>
      <c r="B297" s="51" t="s">
        <v>121</v>
      </c>
      <c r="C297" s="88">
        <f t="shared" si="99"/>
        <v>39986901.739999995</v>
      </c>
      <c r="D297" s="88">
        <f t="shared" si="100"/>
        <v>18916717.919999998</v>
      </c>
      <c r="E297" s="87" t="s">
        <v>171</v>
      </c>
      <c r="F297" s="87" t="s">
        <v>171</v>
      </c>
      <c r="G297" s="87">
        <f t="shared" si="101"/>
        <v>0</v>
      </c>
      <c r="H297" s="87">
        <v>421054.87</v>
      </c>
      <c r="I297" s="87">
        <v>15092663.16</v>
      </c>
      <c r="J297" s="87">
        <f t="shared" si="102"/>
        <v>15513718.029999999</v>
      </c>
      <c r="K297" s="87" t="s">
        <v>171</v>
      </c>
      <c r="L297" s="87">
        <v>3760278.88</v>
      </c>
      <c r="M297" s="87">
        <f t="shared" si="103"/>
        <v>3760278.88</v>
      </c>
      <c r="N297" s="87" t="s">
        <v>171</v>
      </c>
      <c r="O297" s="87" t="s">
        <v>171</v>
      </c>
      <c r="P297" s="87">
        <f t="shared" si="104"/>
        <v>0</v>
      </c>
      <c r="Q297" s="87">
        <v>2598116.1800000002</v>
      </c>
      <c r="R297" s="87" t="s">
        <v>171</v>
      </c>
      <c r="S297" s="87">
        <f t="shared" si="105"/>
        <v>2598116.1800000002</v>
      </c>
      <c r="T297" s="87">
        <v>271267.24</v>
      </c>
      <c r="U297" s="87" t="s">
        <v>171</v>
      </c>
      <c r="V297" s="87">
        <f t="shared" si="106"/>
        <v>271267.24</v>
      </c>
      <c r="W297" s="87">
        <v>14121933.41</v>
      </c>
      <c r="X297" s="87" t="s">
        <v>171</v>
      </c>
      <c r="Y297" s="87">
        <f t="shared" si="107"/>
        <v>14121933.41</v>
      </c>
      <c r="Z297" s="87">
        <v>19752485.399999999</v>
      </c>
      <c r="AA297" s="87">
        <v>53000.02</v>
      </c>
      <c r="AB297" s="87">
        <f t="shared" si="108"/>
        <v>19805485.419999998</v>
      </c>
      <c r="AC297" s="87" t="s">
        <v>171</v>
      </c>
      <c r="AD297" s="87" t="s">
        <v>171</v>
      </c>
      <c r="AE297" s="87">
        <f t="shared" si="109"/>
        <v>0</v>
      </c>
      <c r="AF297" s="87">
        <v>1682940.88</v>
      </c>
      <c r="AG297" s="87" t="s">
        <v>171</v>
      </c>
      <c r="AH297" s="87">
        <f t="shared" si="110"/>
        <v>1682940.88</v>
      </c>
      <c r="AI297" s="87">
        <v>1139103.76</v>
      </c>
      <c r="AJ297" s="87">
        <v>10775.86</v>
      </c>
      <c r="AK297" s="87">
        <f t="shared" si="111"/>
        <v>1149879.6200000001</v>
      </c>
      <c r="AM297" s="132" t="s">
        <v>4</v>
      </c>
    </row>
    <row r="298" spans="1:39" x14ac:dyDescent="0.4">
      <c r="A298" s="132" t="str">
        <f t="shared" si="97"/>
        <v>MayoCuna Mutual Insurance Society Dominicana</v>
      </c>
      <c r="B298" s="50" t="s">
        <v>122</v>
      </c>
      <c r="C298" s="88">
        <f t="shared" si="99"/>
        <v>41798497.509999998</v>
      </c>
      <c r="D298" s="88">
        <f t="shared" si="100"/>
        <v>0</v>
      </c>
      <c r="E298" s="87" t="s">
        <v>171</v>
      </c>
      <c r="F298" s="87" t="s">
        <v>171</v>
      </c>
      <c r="G298" s="87">
        <f t="shared" si="101"/>
        <v>0</v>
      </c>
      <c r="H298" s="87">
        <v>41308524.469999999</v>
      </c>
      <c r="I298" s="87" t="s">
        <v>171</v>
      </c>
      <c r="J298" s="87">
        <f t="shared" si="102"/>
        <v>41308524.469999999</v>
      </c>
      <c r="K298" s="87" t="s">
        <v>171</v>
      </c>
      <c r="L298" s="87" t="s">
        <v>171</v>
      </c>
      <c r="M298" s="87">
        <f t="shared" si="103"/>
        <v>0</v>
      </c>
      <c r="N298" s="87" t="s">
        <v>171</v>
      </c>
      <c r="O298" s="87" t="s">
        <v>171</v>
      </c>
      <c r="P298" s="87">
        <f t="shared" si="104"/>
        <v>0</v>
      </c>
      <c r="Q298" s="87" t="s">
        <v>171</v>
      </c>
      <c r="R298" s="87" t="s">
        <v>171</v>
      </c>
      <c r="S298" s="87">
        <f t="shared" si="105"/>
        <v>0</v>
      </c>
      <c r="T298" s="87" t="s">
        <v>171</v>
      </c>
      <c r="U298" s="87" t="s">
        <v>171</v>
      </c>
      <c r="V298" s="87">
        <f t="shared" si="106"/>
        <v>0</v>
      </c>
      <c r="W298" s="87" t="s">
        <v>171</v>
      </c>
      <c r="X298" s="87" t="s">
        <v>171</v>
      </c>
      <c r="Y298" s="87">
        <f t="shared" si="107"/>
        <v>0</v>
      </c>
      <c r="Z298" s="87" t="s">
        <v>171</v>
      </c>
      <c r="AA298" s="87" t="s">
        <v>171</v>
      </c>
      <c r="AB298" s="87">
        <f t="shared" si="108"/>
        <v>0</v>
      </c>
      <c r="AC298" s="87" t="s">
        <v>171</v>
      </c>
      <c r="AD298" s="87" t="s">
        <v>171</v>
      </c>
      <c r="AE298" s="87">
        <f t="shared" si="109"/>
        <v>0</v>
      </c>
      <c r="AF298" s="87">
        <v>489973.04</v>
      </c>
      <c r="AG298" s="87" t="s">
        <v>171</v>
      </c>
      <c r="AH298" s="87">
        <f t="shared" si="110"/>
        <v>489973.04</v>
      </c>
      <c r="AI298" s="87" t="s">
        <v>171</v>
      </c>
      <c r="AJ298" s="87" t="s">
        <v>171</v>
      </c>
      <c r="AK298" s="87">
        <f t="shared" si="111"/>
        <v>0</v>
      </c>
      <c r="AM298" s="132" t="s">
        <v>4</v>
      </c>
    </row>
    <row r="299" spans="1:39" x14ac:dyDescent="0.4">
      <c r="A299" s="132" t="str">
        <f t="shared" ref="A299:A356" si="112">AM299&amp;B299</f>
        <v>MayoBMI Compañía de Seguros, S. A.</v>
      </c>
      <c r="B299" s="51" t="s">
        <v>87</v>
      </c>
      <c r="C299" s="88">
        <f t="shared" si="99"/>
        <v>468799.04</v>
      </c>
      <c r="D299" s="88">
        <f t="shared" si="100"/>
        <v>33307625.129999999</v>
      </c>
      <c r="E299" s="87" t="s">
        <v>171</v>
      </c>
      <c r="F299" s="87" t="s">
        <v>171</v>
      </c>
      <c r="G299" s="87">
        <f t="shared" si="101"/>
        <v>0</v>
      </c>
      <c r="H299" s="87">
        <v>468799.04</v>
      </c>
      <c r="I299" s="87" t="s">
        <v>171</v>
      </c>
      <c r="J299" s="87">
        <f t="shared" si="102"/>
        <v>468799.04</v>
      </c>
      <c r="K299" s="87" t="s">
        <v>171</v>
      </c>
      <c r="L299" s="87">
        <v>33307625.129999999</v>
      </c>
      <c r="M299" s="87">
        <f t="shared" si="103"/>
        <v>33307625.129999999</v>
      </c>
      <c r="N299" s="87" t="s">
        <v>171</v>
      </c>
      <c r="O299" s="87" t="s">
        <v>171</v>
      </c>
      <c r="P299" s="87">
        <f t="shared" si="104"/>
        <v>0</v>
      </c>
      <c r="Q299" s="87" t="s">
        <v>171</v>
      </c>
      <c r="R299" s="87" t="s">
        <v>171</v>
      </c>
      <c r="S299" s="87">
        <f t="shared" si="105"/>
        <v>0</v>
      </c>
      <c r="T299" s="87" t="s">
        <v>171</v>
      </c>
      <c r="U299" s="87" t="s">
        <v>171</v>
      </c>
      <c r="V299" s="87">
        <f t="shared" si="106"/>
        <v>0</v>
      </c>
      <c r="W299" s="87" t="s">
        <v>171</v>
      </c>
      <c r="X299" s="87" t="s">
        <v>171</v>
      </c>
      <c r="Y299" s="87">
        <f t="shared" si="107"/>
        <v>0</v>
      </c>
      <c r="Z299" s="87" t="s">
        <v>171</v>
      </c>
      <c r="AA299" s="87" t="s">
        <v>171</v>
      </c>
      <c r="AB299" s="87">
        <f t="shared" si="108"/>
        <v>0</v>
      </c>
      <c r="AC299" s="87" t="s">
        <v>171</v>
      </c>
      <c r="AD299" s="87" t="s">
        <v>171</v>
      </c>
      <c r="AE299" s="87">
        <f t="shared" si="109"/>
        <v>0</v>
      </c>
      <c r="AF299" s="87" t="s">
        <v>171</v>
      </c>
      <c r="AG299" s="87" t="s">
        <v>171</v>
      </c>
      <c r="AH299" s="87">
        <f t="shared" si="110"/>
        <v>0</v>
      </c>
      <c r="AI299" s="87" t="s">
        <v>171</v>
      </c>
      <c r="AJ299" s="87" t="s">
        <v>171</v>
      </c>
      <c r="AK299" s="87">
        <f t="shared" si="111"/>
        <v>0</v>
      </c>
      <c r="AM299" s="132" t="s">
        <v>4</v>
      </c>
    </row>
    <row r="300" spans="1:39" x14ac:dyDescent="0.4">
      <c r="A300" s="132" t="str">
        <f t="shared" si="112"/>
        <v>MayoBupa Dominicana, S. A.</v>
      </c>
      <c r="B300" s="51" t="s">
        <v>123</v>
      </c>
      <c r="C300" s="88">
        <f t="shared" si="99"/>
        <v>0</v>
      </c>
      <c r="D300" s="88">
        <f t="shared" si="100"/>
        <v>36647435.789999999</v>
      </c>
      <c r="E300" s="87" t="s">
        <v>171</v>
      </c>
      <c r="F300" s="87" t="s">
        <v>171</v>
      </c>
      <c r="G300" s="87">
        <f t="shared" si="101"/>
        <v>0</v>
      </c>
      <c r="H300" s="87" t="s">
        <v>171</v>
      </c>
      <c r="I300" s="87" t="s">
        <v>171</v>
      </c>
      <c r="J300" s="87">
        <f t="shared" si="102"/>
        <v>0</v>
      </c>
      <c r="K300" s="87" t="s">
        <v>171</v>
      </c>
      <c r="L300" s="87">
        <v>36647435.789999999</v>
      </c>
      <c r="M300" s="87">
        <f t="shared" si="103"/>
        <v>36647435.789999999</v>
      </c>
      <c r="N300" s="87" t="s">
        <v>171</v>
      </c>
      <c r="O300" s="87" t="s">
        <v>171</v>
      </c>
      <c r="P300" s="87">
        <f t="shared" si="104"/>
        <v>0</v>
      </c>
      <c r="Q300" s="87" t="s">
        <v>171</v>
      </c>
      <c r="R300" s="87" t="s">
        <v>171</v>
      </c>
      <c r="S300" s="87">
        <f t="shared" si="105"/>
        <v>0</v>
      </c>
      <c r="T300" s="87" t="s">
        <v>171</v>
      </c>
      <c r="U300" s="87" t="s">
        <v>171</v>
      </c>
      <c r="V300" s="87">
        <f t="shared" si="106"/>
        <v>0</v>
      </c>
      <c r="W300" s="87" t="s">
        <v>171</v>
      </c>
      <c r="X300" s="87" t="s">
        <v>171</v>
      </c>
      <c r="Y300" s="87">
        <f t="shared" si="107"/>
        <v>0</v>
      </c>
      <c r="Z300" s="87" t="s">
        <v>171</v>
      </c>
      <c r="AA300" s="87" t="s">
        <v>171</v>
      </c>
      <c r="AB300" s="87">
        <f t="shared" si="108"/>
        <v>0</v>
      </c>
      <c r="AC300" s="87" t="s">
        <v>171</v>
      </c>
      <c r="AD300" s="87" t="s">
        <v>171</v>
      </c>
      <c r="AE300" s="87">
        <f t="shared" si="109"/>
        <v>0</v>
      </c>
      <c r="AF300" s="87" t="s">
        <v>171</v>
      </c>
      <c r="AG300" s="87" t="s">
        <v>171</v>
      </c>
      <c r="AH300" s="87">
        <f t="shared" si="110"/>
        <v>0</v>
      </c>
      <c r="AI300" s="87" t="s">
        <v>171</v>
      </c>
      <c r="AJ300" s="87" t="s">
        <v>171</v>
      </c>
      <c r="AK300" s="87">
        <f t="shared" si="111"/>
        <v>0</v>
      </c>
      <c r="AM300" s="132" t="s">
        <v>4</v>
      </c>
    </row>
    <row r="301" spans="1:39" x14ac:dyDescent="0.4">
      <c r="A301" s="132" t="str">
        <f t="shared" si="112"/>
        <v>MayoSeguros APS, S.R.L.</v>
      </c>
      <c r="B301" s="51" t="s">
        <v>124</v>
      </c>
      <c r="C301" s="88">
        <f t="shared" si="99"/>
        <v>23145985.140000001</v>
      </c>
      <c r="D301" s="88">
        <f t="shared" si="100"/>
        <v>343259</v>
      </c>
      <c r="E301" s="87" t="s">
        <v>171</v>
      </c>
      <c r="F301" s="87" t="s">
        <v>171</v>
      </c>
      <c r="G301" s="87">
        <f t="shared" si="101"/>
        <v>0</v>
      </c>
      <c r="H301" s="87">
        <v>2289443.67</v>
      </c>
      <c r="I301" s="87" t="s">
        <v>171</v>
      </c>
      <c r="J301" s="87">
        <f t="shared" si="102"/>
        <v>2289443.67</v>
      </c>
      <c r="K301" s="87" t="s">
        <v>171</v>
      </c>
      <c r="L301" s="87">
        <v>343259</v>
      </c>
      <c r="M301" s="87">
        <f t="shared" si="103"/>
        <v>343259</v>
      </c>
      <c r="N301" s="87" t="s">
        <v>171</v>
      </c>
      <c r="O301" s="87" t="s">
        <v>171</v>
      </c>
      <c r="P301" s="87">
        <f t="shared" si="104"/>
        <v>0</v>
      </c>
      <c r="Q301" s="87">
        <v>17014.63</v>
      </c>
      <c r="R301" s="87" t="s">
        <v>171</v>
      </c>
      <c r="S301" s="87">
        <f t="shared" si="105"/>
        <v>17014.63</v>
      </c>
      <c r="T301" s="87">
        <v>55853.22</v>
      </c>
      <c r="U301" s="87" t="s">
        <v>171</v>
      </c>
      <c r="V301" s="87">
        <f t="shared" si="106"/>
        <v>55853.22</v>
      </c>
      <c r="W301" s="87">
        <v>95558.18</v>
      </c>
      <c r="X301" s="87" t="s">
        <v>171</v>
      </c>
      <c r="Y301" s="87">
        <f t="shared" si="107"/>
        <v>95558.18</v>
      </c>
      <c r="Z301" s="87">
        <v>5491683.6200000001</v>
      </c>
      <c r="AA301" s="87" t="s">
        <v>171</v>
      </c>
      <c r="AB301" s="87">
        <f t="shared" si="108"/>
        <v>5491683.6200000001</v>
      </c>
      <c r="AC301" s="87" t="s">
        <v>171</v>
      </c>
      <c r="AD301" s="87" t="s">
        <v>171</v>
      </c>
      <c r="AE301" s="87">
        <f t="shared" si="109"/>
        <v>0</v>
      </c>
      <c r="AF301" s="87">
        <v>12162716.58</v>
      </c>
      <c r="AG301" s="87" t="s">
        <v>171</v>
      </c>
      <c r="AH301" s="87">
        <f t="shared" si="110"/>
        <v>12162716.58</v>
      </c>
      <c r="AI301" s="87">
        <v>3033715.24</v>
      </c>
      <c r="AJ301" s="87" t="s">
        <v>171</v>
      </c>
      <c r="AK301" s="87">
        <f t="shared" si="111"/>
        <v>3033715.24</v>
      </c>
      <c r="AM301" s="132" t="s">
        <v>4</v>
      </c>
    </row>
    <row r="302" spans="1:39" x14ac:dyDescent="0.4">
      <c r="A302" s="132" t="str">
        <f t="shared" si="112"/>
        <v>MayoMultiseguros Su, S.A.</v>
      </c>
      <c r="B302" s="51" t="s">
        <v>125</v>
      </c>
      <c r="C302" s="88">
        <f t="shared" si="99"/>
        <v>31297008.660000004</v>
      </c>
      <c r="D302" s="88">
        <f t="shared" si="100"/>
        <v>27293.1</v>
      </c>
      <c r="E302" s="87">
        <v>106.52</v>
      </c>
      <c r="F302" s="87" t="s">
        <v>171</v>
      </c>
      <c r="G302" s="87">
        <f t="shared" si="101"/>
        <v>106.52</v>
      </c>
      <c r="H302" s="87" t="s">
        <v>171</v>
      </c>
      <c r="I302" s="87" t="s">
        <v>171</v>
      </c>
      <c r="J302" s="87">
        <f t="shared" si="102"/>
        <v>0</v>
      </c>
      <c r="K302" s="87" t="s">
        <v>171</v>
      </c>
      <c r="L302" s="87" t="s">
        <v>171</v>
      </c>
      <c r="M302" s="87">
        <f t="shared" si="103"/>
        <v>0</v>
      </c>
      <c r="N302" s="87">
        <v>8579.7000000000007</v>
      </c>
      <c r="O302" s="87" t="s">
        <v>171</v>
      </c>
      <c r="P302" s="87">
        <f t="shared" si="104"/>
        <v>8579.7000000000007</v>
      </c>
      <c r="Q302" s="87">
        <v>2448270</v>
      </c>
      <c r="R302" s="87" t="s">
        <v>171</v>
      </c>
      <c r="S302" s="87">
        <f t="shared" si="105"/>
        <v>2448270</v>
      </c>
      <c r="T302" s="87">
        <v>353516.14</v>
      </c>
      <c r="U302" s="87" t="s">
        <v>171</v>
      </c>
      <c r="V302" s="87">
        <f t="shared" si="106"/>
        <v>353516.14</v>
      </c>
      <c r="W302" s="87">
        <v>28619.74</v>
      </c>
      <c r="X302" s="87" t="s">
        <v>171</v>
      </c>
      <c r="Y302" s="87">
        <f t="shared" si="107"/>
        <v>28619.74</v>
      </c>
      <c r="Z302" s="87">
        <v>23368087.710000001</v>
      </c>
      <c r="AA302" s="87">
        <v>27293.1</v>
      </c>
      <c r="AB302" s="87">
        <f t="shared" si="108"/>
        <v>23395380.810000002</v>
      </c>
      <c r="AC302" s="87" t="s">
        <v>171</v>
      </c>
      <c r="AD302" s="87" t="s">
        <v>171</v>
      </c>
      <c r="AE302" s="87">
        <f t="shared" si="109"/>
        <v>0</v>
      </c>
      <c r="AF302" s="87">
        <v>4117171</v>
      </c>
      <c r="AG302" s="87" t="s">
        <v>171</v>
      </c>
      <c r="AH302" s="87">
        <f t="shared" si="110"/>
        <v>4117171</v>
      </c>
      <c r="AI302" s="87">
        <v>972657.85</v>
      </c>
      <c r="AJ302" s="87" t="s">
        <v>171</v>
      </c>
      <c r="AK302" s="87">
        <f t="shared" si="111"/>
        <v>972657.85</v>
      </c>
      <c r="AM302" s="132" t="s">
        <v>4</v>
      </c>
    </row>
    <row r="303" spans="1:39" x14ac:dyDescent="0.4">
      <c r="A303" s="132" t="str">
        <f t="shared" si="112"/>
        <v>MayoSeguros Ademi, S.A.</v>
      </c>
      <c r="B303" s="51" t="s">
        <v>126</v>
      </c>
      <c r="C303" s="88">
        <f t="shared" si="99"/>
        <v>19595575.079999998</v>
      </c>
      <c r="D303" s="88">
        <f t="shared" si="100"/>
        <v>256008.49999999997</v>
      </c>
      <c r="E303" s="87" t="s">
        <v>171</v>
      </c>
      <c r="F303" s="87" t="s">
        <v>171</v>
      </c>
      <c r="G303" s="87">
        <f t="shared" si="101"/>
        <v>0</v>
      </c>
      <c r="H303" s="87">
        <v>11631168.58</v>
      </c>
      <c r="I303" s="87" t="s">
        <v>171</v>
      </c>
      <c r="J303" s="87">
        <f t="shared" si="102"/>
        <v>11631168.58</v>
      </c>
      <c r="K303" s="87" t="s">
        <v>171</v>
      </c>
      <c r="L303" s="87" t="s">
        <v>171</v>
      </c>
      <c r="M303" s="87">
        <f t="shared" si="103"/>
        <v>0</v>
      </c>
      <c r="N303" s="87" t="s">
        <v>171</v>
      </c>
      <c r="O303" s="87" t="s">
        <v>171</v>
      </c>
      <c r="P303" s="87">
        <f t="shared" si="104"/>
        <v>0</v>
      </c>
      <c r="Q303" s="87">
        <v>3236280.71</v>
      </c>
      <c r="R303" s="87">
        <v>211125.03</v>
      </c>
      <c r="S303" s="87">
        <f t="shared" si="105"/>
        <v>3447405.7399999998</v>
      </c>
      <c r="T303" s="87" t="s">
        <v>171</v>
      </c>
      <c r="U303" s="87" t="s">
        <v>171</v>
      </c>
      <c r="V303" s="87">
        <f t="shared" si="106"/>
        <v>0</v>
      </c>
      <c r="W303" s="87">
        <v>540.91999999999996</v>
      </c>
      <c r="X303" s="87" t="s">
        <v>171</v>
      </c>
      <c r="Y303" s="87">
        <f t="shared" si="107"/>
        <v>540.91999999999996</v>
      </c>
      <c r="Z303" s="87" t="s">
        <v>171</v>
      </c>
      <c r="AA303" s="87">
        <v>34159.019999999997</v>
      </c>
      <c r="AB303" s="87">
        <f t="shared" si="108"/>
        <v>34159.019999999997</v>
      </c>
      <c r="AC303" s="87" t="s">
        <v>171</v>
      </c>
      <c r="AD303" s="87" t="s">
        <v>171</v>
      </c>
      <c r="AE303" s="87">
        <f t="shared" si="109"/>
        <v>0</v>
      </c>
      <c r="AF303" s="87">
        <v>84113.57</v>
      </c>
      <c r="AG303" s="87">
        <v>5793.61</v>
      </c>
      <c r="AH303" s="87">
        <f t="shared" si="110"/>
        <v>89907.180000000008</v>
      </c>
      <c r="AI303" s="87">
        <v>4643471.3</v>
      </c>
      <c r="AJ303" s="87">
        <v>4930.84</v>
      </c>
      <c r="AK303" s="87">
        <f t="shared" si="111"/>
        <v>4648402.1399999997</v>
      </c>
      <c r="AM303" s="132" t="s">
        <v>4</v>
      </c>
    </row>
    <row r="304" spans="1:39" x14ac:dyDescent="0.4">
      <c r="A304" s="132" t="str">
        <f t="shared" si="112"/>
        <v>MayoFuturo Seguros</v>
      </c>
      <c r="B304" s="50" t="s">
        <v>109</v>
      </c>
      <c r="C304" s="88">
        <f t="shared" si="99"/>
        <v>17772978.150000002</v>
      </c>
      <c r="D304" s="88">
        <f t="shared" si="100"/>
        <v>2500000</v>
      </c>
      <c r="E304" s="87">
        <v>69888.3</v>
      </c>
      <c r="F304" s="87" t="s">
        <v>171</v>
      </c>
      <c r="G304" s="87">
        <f t="shared" si="101"/>
        <v>69888.3</v>
      </c>
      <c r="H304" s="87">
        <v>451724.14</v>
      </c>
      <c r="I304" s="87" t="s">
        <v>171</v>
      </c>
      <c r="J304" s="87">
        <f t="shared" si="102"/>
        <v>451724.14</v>
      </c>
      <c r="K304" s="87" t="s">
        <v>171</v>
      </c>
      <c r="L304" s="87">
        <v>2500000</v>
      </c>
      <c r="M304" s="87">
        <f t="shared" si="103"/>
        <v>2500000</v>
      </c>
      <c r="N304" s="87" t="s">
        <v>171</v>
      </c>
      <c r="O304" s="87" t="s">
        <v>171</v>
      </c>
      <c r="P304" s="87">
        <f t="shared" si="104"/>
        <v>0</v>
      </c>
      <c r="Q304" s="87">
        <v>349944.83</v>
      </c>
      <c r="R304" s="87" t="s">
        <v>171</v>
      </c>
      <c r="S304" s="87">
        <f t="shared" si="105"/>
        <v>349944.83</v>
      </c>
      <c r="T304" s="87" t="s">
        <v>171</v>
      </c>
      <c r="U304" s="87" t="s">
        <v>171</v>
      </c>
      <c r="V304" s="87">
        <f t="shared" si="106"/>
        <v>0</v>
      </c>
      <c r="W304" s="87" t="s">
        <v>171</v>
      </c>
      <c r="X304" s="87" t="s">
        <v>171</v>
      </c>
      <c r="Y304" s="87">
        <f t="shared" si="107"/>
        <v>0</v>
      </c>
      <c r="Z304" s="87">
        <v>13892740.720000001</v>
      </c>
      <c r="AA304" s="87" t="s">
        <v>171</v>
      </c>
      <c r="AB304" s="87">
        <f t="shared" si="108"/>
        <v>13892740.720000001</v>
      </c>
      <c r="AC304" s="87" t="s">
        <v>171</v>
      </c>
      <c r="AD304" s="87" t="s">
        <v>171</v>
      </c>
      <c r="AE304" s="87">
        <f t="shared" si="109"/>
        <v>0</v>
      </c>
      <c r="AF304" s="87">
        <v>2945174.5</v>
      </c>
      <c r="AG304" s="87" t="s">
        <v>171</v>
      </c>
      <c r="AH304" s="87">
        <f t="shared" si="110"/>
        <v>2945174.5</v>
      </c>
      <c r="AI304" s="87">
        <v>63505.66</v>
      </c>
      <c r="AJ304" s="87" t="s">
        <v>171</v>
      </c>
      <c r="AK304" s="87">
        <f t="shared" si="111"/>
        <v>63505.66</v>
      </c>
      <c r="AM304" s="132" t="s">
        <v>4</v>
      </c>
    </row>
    <row r="305" spans="1:39" x14ac:dyDescent="0.4">
      <c r="A305" s="132" t="str">
        <f t="shared" si="112"/>
        <v>MayoConfederación del Canadá Dominicana, S. A.</v>
      </c>
      <c r="B305" s="51" t="s">
        <v>127</v>
      </c>
      <c r="C305" s="88">
        <f t="shared" si="99"/>
        <v>9986053.1999999993</v>
      </c>
      <c r="D305" s="88">
        <f t="shared" si="100"/>
        <v>0</v>
      </c>
      <c r="E305" s="87">
        <v>131290.84</v>
      </c>
      <c r="F305" s="87" t="s">
        <v>171</v>
      </c>
      <c r="G305" s="87">
        <f t="shared" si="101"/>
        <v>131290.84</v>
      </c>
      <c r="H305" s="87">
        <v>37332</v>
      </c>
      <c r="I305" s="87" t="s">
        <v>171</v>
      </c>
      <c r="J305" s="87">
        <f t="shared" si="102"/>
        <v>37332</v>
      </c>
      <c r="K305" s="87" t="s">
        <v>171</v>
      </c>
      <c r="L305" s="87" t="s">
        <v>171</v>
      </c>
      <c r="M305" s="87">
        <f t="shared" si="103"/>
        <v>0</v>
      </c>
      <c r="N305" s="87">
        <v>14411.21</v>
      </c>
      <c r="O305" s="87" t="s">
        <v>171</v>
      </c>
      <c r="P305" s="87">
        <f t="shared" si="104"/>
        <v>14411.21</v>
      </c>
      <c r="Q305" s="87">
        <v>2426219.09</v>
      </c>
      <c r="R305" s="87" t="s">
        <v>171</v>
      </c>
      <c r="S305" s="87">
        <f t="shared" si="105"/>
        <v>2426219.09</v>
      </c>
      <c r="T305" s="87" t="s">
        <v>171</v>
      </c>
      <c r="U305" s="87" t="s">
        <v>171</v>
      </c>
      <c r="V305" s="87">
        <f t="shared" si="106"/>
        <v>0</v>
      </c>
      <c r="W305" s="87">
        <v>264169.65000000002</v>
      </c>
      <c r="X305" s="87" t="s">
        <v>171</v>
      </c>
      <c r="Y305" s="87">
        <f t="shared" si="107"/>
        <v>264169.65000000002</v>
      </c>
      <c r="Z305" s="87">
        <v>3769090.42</v>
      </c>
      <c r="AA305" s="87" t="s">
        <v>171</v>
      </c>
      <c r="AB305" s="87">
        <f t="shared" si="108"/>
        <v>3769090.42</v>
      </c>
      <c r="AC305" s="87" t="s">
        <v>171</v>
      </c>
      <c r="AD305" s="87" t="s">
        <v>171</v>
      </c>
      <c r="AE305" s="87">
        <f t="shared" si="109"/>
        <v>0</v>
      </c>
      <c r="AF305" s="87">
        <v>502516.31</v>
      </c>
      <c r="AG305" s="87" t="s">
        <v>171</v>
      </c>
      <c r="AH305" s="87">
        <f t="shared" si="110"/>
        <v>502516.31</v>
      </c>
      <c r="AI305" s="87">
        <v>2841023.68</v>
      </c>
      <c r="AJ305" s="87" t="s">
        <v>171</v>
      </c>
      <c r="AK305" s="87">
        <f t="shared" si="111"/>
        <v>2841023.68</v>
      </c>
      <c r="AM305" s="132" t="s">
        <v>4</v>
      </c>
    </row>
    <row r="306" spans="1:39" x14ac:dyDescent="0.4">
      <c r="A306" s="132" t="str">
        <f t="shared" si="112"/>
        <v>MayoAutoseguro, S. A.</v>
      </c>
      <c r="B306" s="51" t="s">
        <v>79</v>
      </c>
      <c r="C306" s="88">
        <f t="shared" si="99"/>
        <v>4134545.16</v>
      </c>
      <c r="D306" s="88">
        <f t="shared" si="100"/>
        <v>0</v>
      </c>
      <c r="E306" s="87" t="s">
        <v>171</v>
      </c>
      <c r="F306" s="87" t="s">
        <v>171</v>
      </c>
      <c r="G306" s="87">
        <f t="shared" si="101"/>
        <v>0</v>
      </c>
      <c r="H306" s="87" t="s">
        <v>171</v>
      </c>
      <c r="I306" s="87" t="s">
        <v>171</v>
      </c>
      <c r="J306" s="87">
        <f t="shared" si="102"/>
        <v>0</v>
      </c>
      <c r="K306" s="87" t="s">
        <v>171</v>
      </c>
      <c r="L306" s="87" t="s">
        <v>171</v>
      </c>
      <c r="M306" s="87">
        <f t="shared" si="103"/>
        <v>0</v>
      </c>
      <c r="N306" s="87" t="s">
        <v>171</v>
      </c>
      <c r="O306" s="87" t="s">
        <v>171</v>
      </c>
      <c r="P306" s="87">
        <f t="shared" si="104"/>
        <v>0</v>
      </c>
      <c r="Q306" s="87" t="s">
        <v>171</v>
      </c>
      <c r="R306" s="87" t="s">
        <v>171</v>
      </c>
      <c r="S306" s="87">
        <f t="shared" si="105"/>
        <v>0</v>
      </c>
      <c r="T306" s="87" t="s">
        <v>171</v>
      </c>
      <c r="U306" s="87" t="s">
        <v>171</v>
      </c>
      <c r="V306" s="87">
        <f t="shared" si="106"/>
        <v>0</v>
      </c>
      <c r="W306" s="87" t="s">
        <v>171</v>
      </c>
      <c r="X306" s="87" t="s">
        <v>171</v>
      </c>
      <c r="Y306" s="87">
        <f t="shared" si="107"/>
        <v>0</v>
      </c>
      <c r="Z306" s="87">
        <v>4134545.16</v>
      </c>
      <c r="AA306" s="87" t="s">
        <v>171</v>
      </c>
      <c r="AB306" s="87">
        <f t="shared" si="108"/>
        <v>4134545.16</v>
      </c>
      <c r="AC306" s="87" t="s">
        <v>171</v>
      </c>
      <c r="AD306" s="87" t="s">
        <v>171</v>
      </c>
      <c r="AE306" s="87">
        <f t="shared" si="109"/>
        <v>0</v>
      </c>
      <c r="AF306" s="87" t="s">
        <v>171</v>
      </c>
      <c r="AG306" s="87" t="s">
        <v>171</v>
      </c>
      <c r="AH306" s="87">
        <f t="shared" si="110"/>
        <v>0</v>
      </c>
      <c r="AI306" s="87" t="s">
        <v>171</v>
      </c>
      <c r="AJ306" s="87" t="s">
        <v>171</v>
      </c>
      <c r="AK306" s="87">
        <f t="shared" si="111"/>
        <v>0</v>
      </c>
      <c r="AM306" s="132" t="s">
        <v>4</v>
      </c>
    </row>
    <row r="307" spans="1:39" x14ac:dyDescent="0.4">
      <c r="A307" s="132" t="str">
        <f t="shared" si="112"/>
        <v>MayoSeguros Yunen, S.A.</v>
      </c>
      <c r="B307" s="51" t="s">
        <v>128</v>
      </c>
      <c r="C307" s="88">
        <f t="shared" si="99"/>
        <v>88288.69</v>
      </c>
      <c r="D307" s="88">
        <f t="shared" si="100"/>
        <v>10036522.92</v>
      </c>
      <c r="E307" s="87">
        <v>6495.2</v>
      </c>
      <c r="F307" s="87" t="s">
        <v>171</v>
      </c>
      <c r="G307" s="87">
        <f t="shared" si="101"/>
        <v>6495.2</v>
      </c>
      <c r="H307" s="87">
        <v>33228.120000000003</v>
      </c>
      <c r="I307" s="87" t="s">
        <v>171</v>
      </c>
      <c r="J307" s="87">
        <f t="shared" si="102"/>
        <v>33228.120000000003</v>
      </c>
      <c r="K307" s="87" t="s">
        <v>171</v>
      </c>
      <c r="L307" s="87">
        <v>10036337.92</v>
      </c>
      <c r="M307" s="87">
        <f t="shared" si="103"/>
        <v>10036337.92</v>
      </c>
      <c r="N307" s="87">
        <v>7598.02</v>
      </c>
      <c r="O307" s="87" t="s">
        <v>171</v>
      </c>
      <c r="P307" s="87">
        <f t="shared" si="104"/>
        <v>7598.02</v>
      </c>
      <c r="Q307" s="87" t="s">
        <v>171</v>
      </c>
      <c r="R307" s="87" t="s">
        <v>171</v>
      </c>
      <c r="S307" s="87">
        <f t="shared" si="105"/>
        <v>0</v>
      </c>
      <c r="T307" s="87" t="s">
        <v>171</v>
      </c>
      <c r="U307" s="87" t="s">
        <v>171</v>
      </c>
      <c r="V307" s="87">
        <f t="shared" si="106"/>
        <v>0</v>
      </c>
      <c r="W307" s="87" t="s">
        <v>171</v>
      </c>
      <c r="X307" s="87" t="s">
        <v>171</v>
      </c>
      <c r="Y307" s="87">
        <f t="shared" si="107"/>
        <v>0</v>
      </c>
      <c r="Z307" s="87" t="s">
        <v>171</v>
      </c>
      <c r="AA307" s="87" t="s">
        <v>171</v>
      </c>
      <c r="AB307" s="87">
        <f t="shared" si="108"/>
        <v>0</v>
      </c>
      <c r="AC307" s="87" t="s">
        <v>171</v>
      </c>
      <c r="AD307" s="87" t="s">
        <v>171</v>
      </c>
      <c r="AE307" s="87">
        <f t="shared" si="109"/>
        <v>0</v>
      </c>
      <c r="AF307" s="87" t="s">
        <v>171</v>
      </c>
      <c r="AG307" s="87" t="s">
        <v>171</v>
      </c>
      <c r="AH307" s="87">
        <f t="shared" si="110"/>
        <v>0</v>
      </c>
      <c r="AI307" s="87">
        <v>40967.35</v>
      </c>
      <c r="AJ307" s="87">
        <v>185</v>
      </c>
      <c r="AK307" s="87">
        <f t="shared" si="111"/>
        <v>41152.35</v>
      </c>
      <c r="AM307" s="132" t="s">
        <v>4</v>
      </c>
    </row>
    <row r="308" spans="1:39" x14ac:dyDescent="0.4">
      <c r="A308" s="132" t="str">
        <f t="shared" si="112"/>
        <v>MayoHylseg Seguros S.A</v>
      </c>
      <c r="B308" s="51" t="s">
        <v>129</v>
      </c>
      <c r="C308" s="88">
        <f t="shared" si="99"/>
        <v>599162.68000000005</v>
      </c>
      <c r="D308" s="88">
        <f t="shared" si="100"/>
        <v>221970.51</v>
      </c>
      <c r="E308" s="87" t="s">
        <v>171</v>
      </c>
      <c r="F308" s="87" t="s">
        <v>171</v>
      </c>
      <c r="G308" s="87">
        <f t="shared" si="101"/>
        <v>0</v>
      </c>
      <c r="H308" s="87" t="s">
        <v>171</v>
      </c>
      <c r="I308" s="87" t="s">
        <v>171</v>
      </c>
      <c r="J308" s="87">
        <f t="shared" si="102"/>
        <v>0</v>
      </c>
      <c r="K308" s="87" t="s">
        <v>171</v>
      </c>
      <c r="L308" s="87" t="s">
        <v>171</v>
      </c>
      <c r="M308" s="87">
        <f t="shared" si="103"/>
        <v>0</v>
      </c>
      <c r="N308" s="87" t="s">
        <v>171</v>
      </c>
      <c r="O308" s="87" t="s">
        <v>171</v>
      </c>
      <c r="P308" s="87">
        <f t="shared" si="104"/>
        <v>0</v>
      </c>
      <c r="Q308" s="87" t="s">
        <v>171</v>
      </c>
      <c r="R308" s="87" t="s">
        <v>171</v>
      </c>
      <c r="S308" s="87">
        <f t="shared" si="105"/>
        <v>0</v>
      </c>
      <c r="T308" s="87" t="s">
        <v>171</v>
      </c>
      <c r="U308" s="87" t="s">
        <v>171</v>
      </c>
      <c r="V308" s="87">
        <f t="shared" si="106"/>
        <v>0</v>
      </c>
      <c r="W308" s="87" t="s">
        <v>171</v>
      </c>
      <c r="X308" s="87" t="s">
        <v>171</v>
      </c>
      <c r="Y308" s="87">
        <f t="shared" si="107"/>
        <v>0</v>
      </c>
      <c r="Z308" s="87">
        <v>568839.26</v>
      </c>
      <c r="AA308" s="87" t="s">
        <v>171</v>
      </c>
      <c r="AB308" s="87">
        <f t="shared" si="108"/>
        <v>568839.26</v>
      </c>
      <c r="AC308" s="87" t="s">
        <v>171</v>
      </c>
      <c r="AD308" s="87" t="s">
        <v>171</v>
      </c>
      <c r="AE308" s="87">
        <f t="shared" si="109"/>
        <v>0</v>
      </c>
      <c r="AF308" s="87">
        <v>9323.42</v>
      </c>
      <c r="AG308" s="87">
        <v>221970.51</v>
      </c>
      <c r="AH308" s="87">
        <f t="shared" si="110"/>
        <v>231293.93000000002</v>
      </c>
      <c r="AI308" s="87">
        <v>21000</v>
      </c>
      <c r="AJ308" s="87" t="s">
        <v>171</v>
      </c>
      <c r="AK308" s="87">
        <f t="shared" si="111"/>
        <v>21000</v>
      </c>
      <c r="AM308" s="132" t="s">
        <v>4</v>
      </c>
    </row>
    <row r="309" spans="1:39" x14ac:dyDescent="0.4">
      <c r="A309" s="132" t="str">
        <f t="shared" si="112"/>
        <v>MayoMidas Seguros, S.A.</v>
      </c>
      <c r="B309" s="51" t="s">
        <v>130</v>
      </c>
      <c r="C309" s="88">
        <f t="shared" si="99"/>
        <v>1707671.3900000001</v>
      </c>
      <c r="D309" s="88">
        <f t="shared" si="100"/>
        <v>0</v>
      </c>
      <c r="E309" s="87" t="s">
        <v>171</v>
      </c>
      <c r="F309" s="87" t="s">
        <v>171</v>
      </c>
      <c r="G309" s="87">
        <f t="shared" si="101"/>
        <v>0</v>
      </c>
      <c r="H309" s="87">
        <v>1012500</v>
      </c>
      <c r="I309" s="87" t="s">
        <v>171</v>
      </c>
      <c r="J309" s="87">
        <f t="shared" si="102"/>
        <v>1012500</v>
      </c>
      <c r="K309" s="87" t="s">
        <v>171</v>
      </c>
      <c r="L309" s="87" t="s">
        <v>171</v>
      </c>
      <c r="M309" s="87">
        <f t="shared" si="103"/>
        <v>0</v>
      </c>
      <c r="N309" s="87" t="s">
        <v>171</v>
      </c>
      <c r="O309" s="87" t="s">
        <v>171</v>
      </c>
      <c r="P309" s="87">
        <f t="shared" si="104"/>
        <v>0</v>
      </c>
      <c r="Q309" s="87" t="s">
        <v>171</v>
      </c>
      <c r="R309" s="87" t="s">
        <v>171</v>
      </c>
      <c r="S309" s="87">
        <f t="shared" si="105"/>
        <v>0</v>
      </c>
      <c r="T309" s="87" t="s">
        <v>171</v>
      </c>
      <c r="U309" s="87" t="s">
        <v>171</v>
      </c>
      <c r="V309" s="87">
        <f t="shared" si="106"/>
        <v>0</v>
      </c>
      <c r="W309" s="87" t="s">
        <v>171</v>
      </c>
      <c r="X309" s="87" t="s">
        <v>171</v>
      </c>
      <c r="Y309" s="87">
        <f t="shared" si="107"/>
        <v>0</v>
      </c>
      <c r="Z309" s="87">
        <v>10661.72</v>
      </c>
      <c r="AA309" s="87" t="s">
        <v>171</v>
      </c>
      <c r="AB309" s="87">
        <f t="shared" si="108"/>
        <v>10661.72</v>
      </c>
      <c r="AC309" s="87" t="s">
        <v>171</v>
      </c>
      <c r="AD309" s="87" t="s">
        <v>171</v>
      </c>
      <c r="AE309" s="87">
        <f t="shared" si="109"/>
        <v>0</v>
      </c>
      <c r="AF309" s="87">
        <v>684509.67</v>
      </c>
      <c r="AG309" s="87" t="s">
        <v>171</v>
      </c>
      <c r="AH309" s="87">
        <f t="shared" si="110"/>
        <v>684509.67</v>
      </c>
      <c r="AI309" s="87" t="s">
        <v>171</v>
      </c>
      <c r="AJ309" s="87" t="s">
        <v>171</v>
      </c>
      <c r="AK309" s="87">
        <f t="shared" si="111"/>
        <v>0</v>
      </c>
      <c r="AM309" s="132" t="s">
        <v>4</v>
      </c>
    </row>
    <row r="310" spans="1:39" ht="13" thickBot="1" x14ac:dyDescent="0.45">
      <c r="A310" s="132" t="str">
        <f t="shared" si="112"/>
        <v>MayoUnit, S.A.</v>
      </c>
      <c r="B310" s="51" t="s">
        <v>131</v>
      </c>
      <c r="C310" s="88">
        <f t="shared" si="99"/>
        <v>2597249.61</v>
      </c>
      <c r="D310" s="88">
        <f t="shared" si="100"/>
        <v>40800.94</v>
      </c>
      <c r="E310" s="87">
        <v>57481.89</v>
      </c>
      <c r="F310" s="87">
        <v>1238.8</v>
      </c>
      <c r="G310" s="87">
        <f t="shared" si="101"/>
        <v>58720.69</v>
      </c>
      <c r="H310" s="87" t="s">
        <v>171</v>
      </c>
      <c r="I310" s="87" t="s">
        <v>171</v>
      </c>
      <c r="J310" s="87">
        <f t="shared" si="102"/>
        <v>0</v>
      </c>
      <c r="K310" s="87" t="s">
        <v>171</v>
      </c>
      <c r="L310" s="87">
        <v>35060</v>
      </c>
      <c r="M310" s="87">
        <f t="shared" si="103"/>
        <v>35060</v>
      </c>
      <c r="N310" s="87">
        <v>2843.94</v>
      </c>
      <c r="O310" s="87" t="s">
        <v>171</v>
      </c>
      <c r="P310" s="87">
        <f t="shared" si="104"/>
        <v>2843.94</v>
      </c>
      <c r="Q310" s="87" t="s">
        <v>171</v>
      </c>
      <c r="R310" s="87" t="s">
        <v>171</v>
      </c>
      <c r="S310" s="87">
        <f t="shared" si="105"/>
        <v>0</v>
      </c>
      <c r="T310" s="87" t="s">
        <v>171</v>
      </c>
      <c r="U310" s="87" t="s">
        <v>171</v>
      </c>
      <c r="V310" s="87">
        <f t="shared" si="106"/>
        <v>0</v>
      </c>
      <c r="W310" s="87" t="s">
        <v>171</v>
      </c>
      <c r="X310" s="87" t="s">
        <v>171</v>
      </c>
      <c r="Y310" s="87">
        <f t="shared" si="107"/>
        <v>0</v>
      </c>
      <c r="Z310" s="87">
        <v>1091406.1399999999</v>
      </c>
      <c r="AA310" s="87" t="s">
        <v>171</v>
      </c>
      <c r="AB310" s="87">
        <f t="shared" si="108"/>
        <v>1091406.1399999999</v>
      </c>
      <c r="AC310" s="87" t="s">
        <v>171</v>
      </c>
      <c r="AD310" s="87" t="s">
        <v>171</v>
      </c>
      <c r="AE310" s="87">
        <f t="shared" si="109"/>
        <v>0</v>
      </c>
      <c r="AF310" s="87" t="s">
        <v>171</v>
      </c>
      <c r="AG310" s="87" t="s">
        <v>171</v>
      </c>
      <c r="AH310" s="87">
        <f t="shared" si="110"/>
        <v>0</v>
      </c>
      <c r="AI310" s="87">
        <v>1445517.64</v>
      </c>
      <c r="AJ310" s="87">
        <v>4502.1400000000003</v>
      </c>
      <c r="AK310" s="87">
        <f t="shared" si="111"/>
        <v>1450019.7799999998</v>
      </c>
      <c r="AM310" s="132" t="s">
        <v>4</v>
      </c>
    </row>
    <row r="311" spans="1:39" ht="13.35" thickTop="1" thickBot="1" x14ac:dyDescent="0.45">
      <c r="A311" s="132" t="str">
        <f t="shared" si="112"/>
        <v>Total General</v>
      </c>
      <c r="B311" s="53" t="s">
        <v>19</v>
      </c>
      <c r="C311" s="61">
        <f t="shared" ref="C311:AK311" si="113">SUM(C278:C310)</f>
        <v>4454025772.2099991</v>
      </c>
      <c r="D311" s="61">
        <f t="shared" si="113"/>
        <v>2959693840.8000016</v>
      </c>
      <c r="E311" s="61">
        <f t="shared" si="113"/>
        <v>34104989.130000003</v>
      </c>
      <c r="F311" s="61">
        <f t="shared" si="113"/>
        <v>4241.5600000000004</v>
      </c>
      <c r="G311" s="61">
        <f t="shared" si="113"/>
        <v>34109230.690000005</v>
      </c>
      <c r="H311" s="61">
        <f t="shared" si="113"/>
        <v>508579794.83999997</v>
      </c>
      <c r="I311" s="61">
        <f t="shared" si="113"/>
        <v>725950522.63</v>
      </c>
      <c r="J311" s="61">
        <f t="shared" si="113"/>
        <v>1234530317.47</v>
      </c>
      <c r="K311" s="61">
        <f t="shared" si="113"/>
        <v>1566209.67</v>
      </c>
      <c r="L311" s="61">
        <f t="shared" si="113"/>
        <v>1927767749.9900005</v>
      </c>
      <c r="M311" s="61">
        <f t="shared" si="113"/>
        <v>1929333959.6600003</v>
      </c>
      <c r="N311" s="61">
        <f t="shared" si="113"/>
        <v>52712076.890000001</v>
      </c>
      <c r="O311" s="61">
        <f t="shared" si="113"/>
        <v>3443975.62</v>
      </c>
      <c r="P311" s="61">
        <f t="shared" si="113"/>
        <v>56156052.509999998</v>
      </c>
      <c r="Q311" s="61">
        <f t="shared" si="113"/>
        <v>1417789398.5600002</v>
      </c>
      <c r="R311" s="61">
        <f t="shared" si="113"/>
        <v>221346956.41999999</v>
      </c>
      <c r="S311" s="61">
        <f t="shared" si="113"/>
        <v>1639136354.98</v>
      </c>
      <c r="T311" s="61">
        <f t="shared" si="113"/>
        <v>49911798.220000006</v>
      </c>
      <c r="U311" s="61">
        <f t="shared" si="113"/>
        <v>793672.7</v>
      </c>
      <c r="V311" s="61">
        <f t="shared" si="113"/>
        <v>50705470.920000002</v>
      </c>
      <c r="W311" s="61">
        <f t="shared" si="113"/>
        <v>109719569.73000002</v>
      </c>
      <c r="X311" s="61">
        <f t="shared" si="113"/>
        <v>1680121.2600000002</v>
      </c>
      <c r="Y311" s="61">
        <f t="shared" si="113"/>
        <v>111399690.99000001</v>
      </c>
      <c r="Z311" s="61">
        <f t="shared" si="113"/>
        <v>1745526705.2600005</v>
      </c>
      <c r="AA311" s="61">
        <f t="shared" si="113"/>
        <v>6634868.0099999998</v>
      </c>
      <c r="AB311" s="61">
        <f t="shared" si="113"/>
        <v>1752161573.2700002</v>
      </c>
      <c r="AC311" s="61">
        <f t="shared" si="113"/>
        <v>0</v>
      </c>
      <c r="AD311" s="61">
        <f t="shared" si="113"/>
        <v>49549222.75</v>
      </c>
      <c r="AE311" s="61">
        <f t="shared" si="113"/>
        <v>49549222.75</v>
      </c>
      <c r="AF311" s="61">
        <f t="shared" si="113"/>
        <v>120701363.88999999</v>
      </c>
      <c r="AG311" s="61">
        <f t="shared" si="113"/>
        <v>2390432.79</v>
      </c>
      <c r="AH311" s="61">
        <f t="shared" si="113"/>
        <v>123091796.67999999</v>
      </c>
      <c r="AI311" s="61">
        <f t="shared" si="113"/>
        <v>413413866.02000016</v>
      </c>
      <c r="AJ311" s="61">
        <f t="shared" si="113"/>
        <v>20132077.070000004</v>
      </c>
      <c r="AK311" s="86">
        <f t="shared" si="113"/>
        <v>433545943.09000015</v>
      </c>
    </row>
    <row r="312" spans="1:39" ht="13" thickTop="1" x14ac:dyDescent="0.4">
      <c r="A312" s="132" t="str">
        <f t="shared" si="112"/>
        <v/>
      </c>
      <c r="B312" s="104"/>
      <c r="C312" s="35"/>
      <c r="D312" s="34"/>
      <c r="E312" s="35"/>
      <c r="F312" s="34"/>
      <c r="G312" s="34"/>
      <c r="H312" s="35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</row>
    <row r="313" spans="1:39" x14ac:dyDescent="0.4">
      <c r="A313" s="132" t="str">
        <f>AM313&amp;B313</f>
        <v>% de Primas Exoneradas de Impuestos</v>
      </c>
      <c r="B313" s="20" t="s">
        <v>38</v>
      </c>
      <c r="C313" s="178">
        <f>IFERROR(D311/C314*100,0)</f>
        <v>39.921847537991169</v>
      </c>
      <c r="D313" s="178"/>
      <c r="E313" s="178">
        <f>IFERROR(F311/E314*100,0)</f>
        <v>1.243522622526788E-2</v>
      </c>
      <c r="F313" s="178"/>
      <c r="G313" s="36"/>
      <c r="H313" s="178">
        <f>IFERROR(I311/H314*100,0)</f>
        <v>58.803782487718536</v>
      </c>
      <c r="I313" s="178"/>
      <c r="J313" s="36"/>
      <c r="K313" s="178">
        <f>IFERROR(L311/K314*100,0)</f>
        <v>99.918821225213065</v>
      </c>
      <c r="L313" s="178"/>
      <c r="M313" s="36"/>
      <c r="N313" s="178">
        <f>IFERROR(O311/N314*100,0)</f>
        <v>6.1328663003631059</v>
      </c>
      <c r="O313" s="178"/>
      <c r="P313" s="36"/>
      <c r="Q313" s="178">
        <f>IFERROR(R311/Q314*100,0)</f>
        <v>13.503876950047925</v>
      </c>
      <c r="R313" s="178"/>
      <c r="S313" s="36"/>
      <c r="T313" s="178">
        <f>IFERROR(U311/T314*100,0)</f>
        <v>1.5652604849133702</v>
      </c>
      <c r="U313" s="178"/>
      <c r="V313" s="36"/>
      <c r="W313" s="178">
        <f>IFERROR(X311/W314*100,0)</f>
        <v>1.508192029142001</v>
      </c>
      <c r="X313" s="178"/>
      <c r="Y313" s="36"/>
      <c r="Z313" s="178">
        <f>IFERROR(AA311/Z314*100,0)</f>
        <v>0.37866759043331649</v>
      </c>
      <c r="AA313" s="178"/>
      <c r="AB313" s="36"/>
      <c r="AC313" s="178">
        <f>IFERROR(AD311/AC314*100,0)</f>
        <v>100</v>
      </c>
      <c r="AD313" s="178"/>
      <c r="AE313" s="36"/>
      <c r="AF313" s="178">
        <f>IFERROR(AG311/AF314*100,0)</f>
        <v>1.9419919559825538</v>
      </c>
      <c r="AG313" s="178"/>
      <c r="AH313" s="36"/>
      <c r="AI313" s="178">
        <f>IFERROR(AJ311/AI314*100,0)</f>
        <v>4.6435856201336358</v>
      </c>
      <c r="AJ313" s="178"/>
      <c r="AK313" s="36"/>
    </row>
    <row r="314" spans="1:39" x14ac:dyDescent="0.4">
      <c r="A314" s="132" t="str">
        <f>AM314&amp;B314</f>
        <v>Primas Netas Totales</v>
      </c>
      <c r="B314" s="5" t="s">
        <v>39</v>
      </c>
      <c r="C314" s="180">
        <f>IFERROR(C311+D311,0)</f>
        <v>7413719613.0100002</v>
      </c>
      <c r="D314" s="181"/>
      <c r="E314" s="180">
        <f>IFERROR(E311+F311,0)</f>
        <v>34109230.690000005</v>
      </c>
      <c r="F314" s="181"/>
      <c r="G314" s="37"/>
      <c r="H314" s="180">
        <f>IFERROR(H311+I311,0)</f>
        <v>1234530317.47</v>
      </c>
      <c r="I314" s="181"/>
      <c r="J314" s="37"/>
      <c r="K314" s="180">
        <f>IFERROR(K311+L311,0)</f>
        <v>1929333959.6600006</v>
      </c>
      <c r="L314" s="181"/>
      <c r="M314" s="37"/>
      <c r="N314" s="180">
        <f>IFERROR(N311+O311,0)</f>
        <v>56156052.509999998</v>
      </c>
      <c r="O314" s="181"/>
      <c r="P314" s="37"/>
      <c r="Q314" s="180">
        <f>IFERROR(Q311+R311,0)</f>
        <v>1639136354.9800003</v>
      </c>
      <c r="R314" s="181"/>
      <c r="S314" s="37"/>
      <c r="T314" s="180">
        <f>IFERROR(T311+U311,0)</f>
        <v>50705470.920000009</v>
      </c>
      <c r="U314" s="181"/>
      <c r="V314" s="37"/>
      <c r="W314" s="180">
        <f>IFERROR(W311+X311,0)</f>
        <v>111399690.99000002</v>
      </c>
      <c r="X314" s="181"/>
      <c r="Y314" s="37"/>
      <c r="Z314" s="180">
        <f>IFERROR(Z311+AA311,0)</f>
        <v>1752161573.2700005</v>
      </c>
      <c r="AA314" s="181"/>
      <c r="AB314" s="37"/>
      <c r="AC314" s="180">
        <f>IFERROR(AC311+AD311,0)</f>
        <v>49549222.75</v>
      </c>
      <c r="AD314" s="181"/>
      <c r="AE314" s="37"/>
      <c r="AF314" s="180">
        <f>IFERROR(AF311+AG311,0)</f>
        <v>123091796.67999999</v>
      </c>
      <c r="AG314" s="181"/>
      <c r="AH314" s="37"/>
      <c r="AI314" s="180">
        <f>IFERROR(AI311+AJ311,0)</f>
        <v>433545943.09000015</v>
      </c>
      <c r="AJ314" s="181"/>
      <c r="AK314" s="37"/>
    </row>
    <row r="315" spans="1:39" x14ac:dyDescent="0.4">
      <c r="A315" s="132" t="str">
        <f>AM315&amp;B315</f>
        <v>% Por Ramos Primas Netas Cobradas</v>
      </c>
      <c r="B315" s="5" t="s">
        <v>40</v>
      </c>
      <c r="C315" s="178">
        <f>SUM(E315:AJ315,0)</f>
        <v>100</v>
      </c>
      <c r="D315" s="181"/>
      <c r="E315" s="178">
        <f>IFERROR(E314/C314*100,0)</f>
        <v>0.46008255599717135</v>
      </c>
      <c r="F315" s="178"/>
      <c r="G315" s="36"/>
      <c r="H315" s="178">
        <f>IFERROR(H314/C314*100,0)</f>
        <v>16.651969347526695</v>
      </c>
      <c r="I315" s="178"/>
      <c r="J315" s="36"/>
      <c r="K315" s="178">
        <f>IFERROR(K314/C314*100,0)</f>
        <v>26.023832305099585</v>
      </c>
      <c r="L315" s="178"/>
      <c r="M315" s="36"/>
      <c r="N315" s="178">
        <f>IFERROR(N314/C314*100,0)</f>
        <v>0.75746123998882142</v>
      </c>
      <c r="O315" s="178"/>
      <c r="P315" s="36"/>
      <c r="Q315" s="178">
        <f>IFERROR(Q314/C314*100,0)</f>
        <v>22.109500231213953</v>
      </c>
      <c r="R315" s="178"/>
      <c r="S315" s="36"/>
      <c r="T315" s="178">
        <f>IFERROR(T314/C314*100,0)</f>
        <v>0.68394103859848276</v>
      </c>
      <c r="U315" s="178"/>
      <c r="V315" s="36"/>
      <c r="W315" s="178">
        <f>IFERROR(W314/C314*100,0)</f>
        <v>1.5026153780419449</v>
      </c>
      <c r="X315" s="178"/>
      <c r="Y315" s="36"/>
      <c r="Z315" s="178">
        <f>IFERROR(Z314/C314*100,0)</f>
        <v>23.634041543670083</v>
      </c>
      <c r="AA315" s="178"/>
      <c r="AB315" s="36"/>
      <c r="AC315" s="178">
        <f>IFERROR(AC314/C314*100,0)</f>
        <v>0.66834497845114504</v>
      </c>
      <c r="AD315" s="178"/>
      <c r="AE315" s="36"/>
      <c r="AF315" s="178">
        <f>IFERROR(AF314/C314*100,0)</f>
        <v>1.66032441345626</v>
      </c>
      <c r="AG315" s="178"/>
      <c r="AH315" s="36"/>
      <c r="AI315" s="178">
        <f>IFERROR(AI314/C314*100,0)</f>
        <v>5.84788696795587</v>
      </c>
      <c r="AJ315" s="178"/>
      <c r="AK315" s="36"/>
    </row>
    <row r="316" spans="1:39" x14ac:dyDescent="0.4">
      <c r="A316" s="132" t="str">
        <f t="shared" si="112"/>
        <v>Fuente: Superintendencia de Seguros, Dirección de Estudios del Sector Seguros</v>
      </c>
      <c r="B316" s="93" t="s">
        <v>172</v>
      </c>
    </row>
    <row r="317" spans="1:39" x14ac:dyDescent="0.4">
      <c r="A317" s="132" t="str">
        <f t="shared" si="112"/>
        <v/>
      </c>
      <c r="B317" s="38"/>
    </row>
    <row r="318" spans="1:39" x14ac:dyDescent="0.4">
      <c r="A318" s="132" t="str">
        <f t="shared" si="112"/>
        <v/>
      </c>
      <c r="B318" s="38"/>
    </row>
    <row r="319" spans="1:39" x14ac:dyDescent="0.4">
      <c r="A319" s="132" t="str">
        <f t="shared" si="112"/>
        <v/>
      </c>
      <c r="B319" s="38"/>
    </row>
    <row r="320" spans="1:39" x14ac:dyDescent="0.4">
      <c r="A320" s="132" t="str">
        <f t="shared" si="112"/>
        <v/>
      </c>
      <c r="B320" s="38"/>
    </row>
    <row r="321" spans="1:39" x14ac:dyDescent="0.4">
      <c r="A321" s="132" t="str">
        <f t="shared" si="112"/>
        <v/>
      </c>
      <c r="B321" s="38"/>
    </row>
    <row r="322" spans="1:39" x14ac:dyDescent="0.4">
      <c r="A322" s="132" t="str">
        <f t="shared" si="112"/>
        <v/>
      </c>
    </row>
    <row r="323" spans="1:39" x14ac:dyDescent="0.4">
      <c r="A323" s="132" t="str">
        <f t="shared" si="112"/>
        <v/>
      </c>
    </row>
    <row r="324" spans="1:39" x14ac:dyDescent="0.4">
      <c r="A324" s="132" t="str">
        <f t="shared" si="112"/>
        <v/>
      </c>
    </row>
    <row r="325" spans="1:39" ht="20.25" customHeight="1" x14ac:dyDescent="0.6">
      <c r="A325" s="132" t="str">
        <f t="shared" si="112"/>
        <v>Superintendencia de Seguros</v>
      </c>
      <c r="B325" s="182" t="s">
        <v>42</v>
      </c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</row>
    <row r="326" spans="1:39" ht="12.75" customHeight="1" x14ac:dyDescent="0.4">
      <c r="A326" s="132" t="str">
        <f t="shared" si="112"/>
        <v>Primas Netas Cobradas por Compañías, Según Ramos</v>
      </c>
      <c r="B326" s="183" t="s">
        <v>56</v>
      </c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</row>
    <row r="327" spans="1:39" ht="12.75" customHeight="1" x14ac:dyDescent="0.4">
      <c r="A327" s="132" t="str">
        <f t="shared" si="112"/>
        <v>Junio, 2022</v>
      </c>
      <c r="B327" s="184" t="s">
        <v>162</v>
      </c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185"/>
    </row>
    <row r="328" spans="1:39" ht="12.75" customHeight="1" x14ac:dyDescent="0.4">
      <c r="A328" s="132" t="str">
        <f t="shared" si="112"/>
        <v>(Valores en RD$)</v>
      </c>
      <c r="B328" s="183" t="s">
        <v>91</v>
      </c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</row>
    <row r="329" spans="1:39" x14ac:dyDescent="0.4">
      <c r="A329" s="132" t="str">
        <f t="shared" si="112"/>
        <v/>
      </c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</row>
    <row r="330" spans="1:39" ht="13" thickBot="1" x14ac:dyDescent="0.45">
      <c r="A330" s="132" t="str">
        <f t="shared" si="112"/>
        <v/>
      </c>
    </row>
    <row r="331" spans="1:39" ht="13.35" thickTop="1" thickBot="1" x14ac:dyDescent="0.45">
      <c r="A331" s="132" t="str">
        <f t="shared" si="112"/>
        <v>Compañías</v>
      </c>
      <c r="B331" s="173" t="s">
        <v>33</v>
      </c>
      <c r="C331" s="179" t="s">
        <v>0</v>
      </c>
      <c r="D331" s="179"/>
      <c r="E331" s="179" t="s">
        <v>12</v>
      </c>
      <c r="F331" s="179"/>
      <c r="G331" s="110"/>
      <c r="H331" s="179" t="s">
        <v>13</v>
      </c>
      <c r="I331" s="179"/>
      <c r="J331" s="110"/>
      <c r="K331" s="179" t="s">
        <v>14</v>
      </c>
      <c r="L331" s="179"/>
      <c r="M331" s="110"/>
      <c r="N331" s="179" t="s">
        <v>15</v>
      </c>
      <c r="O331" s="179"/>
      <c r="P331" s="110"/>
      <c r="Q331" s="179" t="s">
        <v>27</v>
      </c>
      <c r="R331" s="179"/>
      <c r="S331" s="110"/>
      <c r="T331" s="179" t="s">
        <v>35</v>
      </c>
      <c r="U331" s="179"/>
      <c r="V331" s="110"/>
      <c r="W331" s="179" t="s">
        <v>16</v>
      </c>
      <c r="X331" s="179"/>
      <c r="Y331" s="110"/>
      <c r="Z331" s="179" t="s">
        <v>67</v>
      </c>
      <c r="AA331" s="179"/>
      <c r="AB331" s="110"/>
      <c r="AC331" s="179" t="s">
        <v>34</v>
      </c>
      <c r="AD331" s="179"/>
      <c r="AE331" s="110"/>
      <c r="AF331" s="179" t="s">
        <v>17</v>
      </c>
      <c r="AG331" s="179"/>
      <c r="AH331" s="110"/>
      <c r="AI331" s="179" t="s">
        <v>18</v>
      </c>
      <c r="AJ331" s="179"/>
      <c r="AK331" s="65"/>
    </row>
    <row r="332" spans="1:39" ht="13.35" thickTop="1" thickBot="1" x14ac:dyDescent="0.45">
      <c r="A332" s="132" t="str">
        <f t="shared" si="112"/>
        <v/>
      </c>
      <c r="B332" s="186"/>
      <c r="C332" s="110" t="s">
        <v>28</v>
      </c>
      <c r="D332" s="110" t="s">
        <v>25</v>
      </c>
      <c r="E332" s="110" t="s">
        <v>28</v>
      </c>
      <c r="F332" s="110" t="s">
        <v>25</v>
      </c>
      <c r="G332" s="110"/>
      <c r="H332" s="110" t="s">
        <v>28</v>
      </c>
      <c r="I332" s="110" t="s">
        <v>25</v>
      </c>
      <c r="J332" s="110"/>
      <c r="K332" s="110" t="s">
        <v>28</v>
      </c>
      <c r="L332" s="110" t="s">
        <v>25</v>
      </c>
      <c r="M332" s="110"/>
      <c r="N332" s="110" t="s">
        <v>28</v>
      </c>
      <c r="O332" s="110" t="s">
        <v>25</v>
      </c>
      <c r="P332" s="110"/>
      <c r="Q332" s="110" t="s">
        <v>28</v>
      </c>
      <c r="R332" s="110" t="s">
        <v>25</v>
      </c>
      <c r="S332" s="110"/>
      <c r="T332" s="110" t="s">
        <v>28</v>
      </c>
      <c r="U332" s="110" t="s">
        <v>25</v>
      </c>
      <c r="V332" s="110"/>
      <c r="W332" s="110" t="s">
        <v>28</v>
      </c>
      <c r="X332" s="110" t="s">
        <v>25</v>
      </c>
      <c r="Y332" s="110"/>
      <c r="Z332" s="110" t="s">
        <v>28</v>
      </c>
      <c r="AA332" s="110" t="s">
        <v>25</v>
      </c>
      <c r="AB332" s="110"/>
      <c r="AC332" s="110" t="s">
        <v>28</v>
      </c>
      <c r="AD332" s="110" t="s">
        <v>25</v>
      </c>
      <c r="AE332" s="110"/>
      <c r="AF332" s="110" t="s">
        <v>28</v>
      </c>
      <c r="AG332" s="110" t="s">
        <v>25</v>
      </c>
      <c r="AH332" s="110"/>
      <c r="AI332" s="110" t="s">
        <v>28</v>
      </c>
      <c r="AJ332" s="110" t="s">
        <v>25</v>
      </c>
      <c r="AK332" s="65"/>
    </row>
    <row r="333" spans="1:39" ht="13" thickTop="1" x14ac:dyDescent="0.4">
      <c r="A333" s="132" t="str">
        <f t="shared" si="112"/>
        <v>JunioSeguros Universal, S. A.</v>
      </c>
      <c r="B333" s="87" t="s">
        <v>84</v>
      </c>
      <c r="C333" s="88">
        <f t="shared" ref="C333:C365" si="114">SUMIF($E$62:$AJ$62,$C$62,$E333:$AJ333)</f>
        <v>0</v>
      </c>
      <c r="D333" s="88">
        <f t="shared" ref="D333:D365" si="115">SUMIF($E$62:$AJ$62,$D$62,$E333:$AJ333)</f>
        <v>0</v>
      </c>
      <c r="E333" s="87" t="s">
        <v>171</v>
      </c>
      <c r="F333" s="87" t="s">
        <v>171</v>
      </c>
      <c r="G333" s="87">
        <f>SUBTOTAL(109,E333:F333)</f>
        <v>0</v>
      </c>
      <c r="H333" s="87" t="s">
        <v>171</v>
      </c>
      <c r="I333" s="87" t="s">
        <v>171</v>
      </c>
      <c r="J333" s="87">
        <f>SUBTOTAL(109,H333:I333)</f>
        <v>0</v>
      </c>
      <c r="K333" s="87" t="s">
        <v>171</v>
      </c>
      <c r="L333" s="87" t="s">
        <v>171</v>
      </c>
      <c r="M333" s="87">
        <f>SUBTOTAL(109,K333:L333)</f>
        <v>0</v>
      </c>
      <c r="N333" s="87" t="s">
        <v>171</v>
      </c>
      <c r="O333" s="87" t="s">
        <v>171</v>
      </c>
      <c r="P333" s="87">
        <f>SUBTOTAL(109,N333:O333)</f>
        <v>0</v>
      </c>
      <c r="Q333" s="87" t="s">
        <v>171</v>
      </c>
      <c r="R333" s="87" t="s">
        <v>171</v>
      </c>
      <c r="S333" s="87">
        <f>SUBTOTAL(109,Q333:R333)</f>
        <v>0</v>
      </c>
      <c r="T333" s="87" t="s">
        <v>171</v>
      </c>
      <c r="U333" s="87" t="s">
        <v>171</v>
      </c>
      <c r="V333" s="87">
        <f>SUBTOTAL(109,T333:U333)</f>
        <v>0</v>
      </c>
      <c r="W333" s="87" t="s">
        <v>171</v>
      </c>
      <c r="X333" s="87" t="s">
        <v>171</v>
      </c>
      <c r="Y333" s="87">
        <f>SUBTOTAL(109,W333:X333)</f>
        <v>0</v>
      </c>
      <c r="Z333" s="87" t="s">
        <v>171</v>
      </c>
      <c r="AA333" s="87" t="s">
        <v>171</v>
      </c>
      <c r="AB333" s="87">
        <f>SUBTOTAL(109,Z333:AA333)</f>
        <v>0</v>
      </c>
      <c r="AC333" s="87" t="s">
        <v>171</v>
      </c>
      <c r="AD333" s="87" t="s">
        <v>171</v>
      </c>
      <c r="AE333" s="87">
        <f>SUBTOTAL(109,AC333:AD333)</f>
        <v>0</v>
      </c>
      <c r="AF333" s="87" t="s">
        <v>171</v>
      </c>
      <c r="AG333" s="87" t="s">
        <v>171</v>
      </c>
      <c r="AH333" s="87">
        <f>SUBTOTAL(109,AF333:AG333)</f>
        <v>0</v>
      </c>
      <c r="AI333" s="87" t="s">
        <v>171</v>
      </c>
      <c r="AJ333" s="87" t="s">
        <v>171</v>
      </c>
      <c r="AK333" s="87">
        <f>SUBTOTAL(109,AI333:AJ333)</f>
        <v>0</v>
      </c>
      <c r="AM333" s="132" t="s">
        <v>5</v>
      </c>
    </row>
    <row r="334" spans="1:39" x14ac:dyDescent="0.4">
      <c r="A334" s="132" t="str">
        <f t="shared" si="112"/>
        <v>JunioHumano Seguros, S. A.</v>
      </c>
      <c r="B334" s="51" t="s">
        <v>92</v>
      </c>
      <c r="C334" s="88">
        <f t="shared" si="114"/>
        <v>0</v>
      </c>
      <c r="D334" s="88">
        <f t="shared" si="115"/>
        <v>0</v>
      </c>
      <c r="E334" s="87" t="s">
        <v>171</v>
      </c>
      <c r="F334" s="87" t="s">
        <v>171</v>
      </c>
      <c r="G334" s="87">
        <f t="shared" ref="G334:G365" si="116">SUBTOTAL(109,E334:F334)</f>
        <v>0</v>
      </c>
      <c r="H334" s="87" t="s">
        <v>171</v>
      </c>
      <c r="I334" s="87" t="s">
        <v>171</v>
      </c>
      <c r="J334" s="87">
        <f t="shared" ref="J334:J365" si="117">SUBTOTAL(109,H334:I334)</f>
        <v>0</v>
      </c>
      <c r="K334" s="87" t="s">
        <v>171</v>
      </c>
      <c r="L334" s="87" t="s">
        <v>171</v>
      </c>
      <c r="M334" s="87">
        <f t="shared" ref="M334:M365" si="118">SUBTOTAL(109,K334:L334)</f>
        <v>0</v>
      </c>
      <c r="N334" s="87" t="s">
        <v>171</v>
      </c>
      <c r="O334" s="87" t="s">
        <v>171</v>
      </c>
      <c r="P334" s="87">
        <f t="shared" ref="P334:P365" si="119">SUBTOTAL(109,N334:O334)</f>
        <v>0</v>
      </c>
      <c r="Q334" s="87" t="s">
        <v>171</v>
      </c>
      <c r="R334" s="87" t="s">
        <v>171</v>
      </c>
      <c r="S334" s="87">
        <f t="shared" ref="S334:S365" si="120">SUBTOTAL(109,Q334:R334)</f>
        <v>0</v>
      </c>
      <c r="T334" s="87" t="s">
        <v>171</v>
      </c>
      <c r="U334" s="87" t="s">
        <v>171</v>
      </c>
      <c r="V334" s="87">
        <f t="shared" ref="V334:V365" si="121">SUBTOTAL(109,T334:U334)</f>
        <v>0</v>
      </c>
      <c r="W334" s="87" t="s">
        <v>171</v>
      </c>
      <c r="X334" s="87" t="s">
        <v>171</v>
      </c>
      <c r="Y334" s="87">
        <f t="shared" ref="Y334:Y365" si="122">SUBTOTAL(109,W334:X334)</f>
        <v>0</v>
      </c>
      <c r="Z334" s="87" t="s">
        <v>171</v>
      </c>
      <c r="AA334" s="87" t="s">
        <v>171</v>
      </c>
      <c r="AB334" s="87">
        <f t="shared" ref="AB334:AB365" si="123">SUBTOTAL(109,Z334:AA334)</f>
        <v>0</v>
      </c>
      <c r="AC334" s="87" t="s">
        <v>171</v>
      </c>
      <c r="AD334" s="87" t="s">
        <v>171</v>
      </c>
      <c r="AE334" s="87">
        <f t="shared" ref="AE334:AE365" si="124">SUBTOTAL(109,AC334:AD334)</f>
        <v>0</v>
      </c>
      <c r="AF334" s="87" t="s">
        <v>171</v>
      </c>
      <c r="AG334" s="87" t="s">
        <v>171</v>
      </c>
      <c r="AH334" s="87">
        <f t="shared" ref="AH334:AH365" si="125">SUBTOTAL(109,AF334:AG334)</f>
        <v>0</v>
      </c>
      <c r="AI334" s="87" t="s">
        <v>171</v>
      </c>
      <c r="AJ334" s="87" t="s">
        <v>171</v>
      </c>
      <c r="AK334" s="87">
        <f t="shared" ref="AK334:AK365" si="126">SUBTOTAL(109,AI334:AJ334)</f>
        <v>0</v>
      </c>
      <c r="AM334" s="132" t="s">
        <v>5</v>
      </c>
    </row>
    <row r="335" spans="1:39" x14ac:dyDescent="0.4">
      <c r="A335" s="132" t="str">
        <f t="shared" si="112"/>
        <v>JunioSeguros Reservas, S. A.</v>
      </c>
      <c r="B335" s="51" t="s">
        <v>93</v>
      </c>
      <c r="C335" s="88">
        <f t="shared" si="114"/>
        <v>0</v>
      </c>
      <c r="D335" s="88">
        <f t="shared" si="115"/>
        <v>0</v>
      </c>
      <c r="E335" s="87" t="s">
        <v>171</v>
      </c>
      <c r="F335" s="87" t="s">
        <v>171</v>
      </c>
      <c r="G335" s="87">
        <f t="shared" si="116"/>
        <v>0</v>
      </c>
      <c r="H335" s="87" t="s">
        <v>171</v>
      </c>
      <c r="I335" s="87" t="s">
        <v>171</v>
      </c>
      <c r="J335" s="87">
        <f t="shared" si="117"/>
        <v>0</v>
      </c>
      <c r="K335" s="87" t="s">
        <v>171</v>
      </c>
      <c r="L335" s="87" t="s">
        <v>171</v>
      </c>
      <c r="M335" s="87">
        <f t="shared" si="118"/>
        <v>0</v>
      </c>
      <c r="N335" s="87" t="s">
        <v>171</v>
      </c>
      <c r="O335" s="87" t="s">
        <v>171</v>
      </c>
      <c r="P335" s="87">
        <f t="shared" si="119"/>
        <v>0</v>
      </c>
      <c r="Q335" s="87" t="s">
        <v>171</v>
      </c>
      <c r="R335" s="87" t="s">
        <v>171</v>
      </c>
      <c r="S335" s="87">
        <f t="shared" si="120"/>
        <v>0</v>
      </c>
      <c r="T335" s="87" t="s">
        <v>171</v>
      </c>
      <c r="U335" s="87" t="s">
        <v>171</v>
      </c>
      <c r="V335" s="87">
        <f t="shared" si="121"/>
        <v>0</v>
      </c>
      <c r="W335" s="87" t="s">
        <v>171</v>
      </c>
      <c r="X335" s="87" t="s">
        <v>171</v>
      </c>
      <c r="Y335" s="87">
        <f t="shared" si="122"/>
        <v>0</v>
      </c>
      <c r="Z335" s="87" t="s">
        <v>171</v>
      </c>
      <c r="AA335" s="87" t="s">
        <v>171</v>
      </c>
      <c r="AB335" s="87">
        <f t="shared" si="123"/>
        <v>0</v>
      </c>
      <c r="AC335" s="87" t="s">
        <v>171</v>
      </c>
      <c r="AD335" s="87" t="s">
        <v>171</v>
      </c>
      <c r="AE335" s="87">
        <f t="shared" si="124"/>
        <v>0</v>
      </c>
      <c r="AF335" s="87" t="s">
        <v>171</v>
      </c>
      <c r="AG335" s="87" t="s">
        <v>171</v>
      </c>
      <c r="AH335" s="87">
        <f t="shared" si="125"/>
        <v>0</v>
      </c>
      <c r="AI335" s="87" t="s">
        <v>171</v>
      </c>
      <c r="AJ335" s="87" t="s">
        <v>171</v>
      </c>
      <c r="AK335" s="87">
        <f t="shared" si="126"/>
        <v>0</v>
      </c>
      <c r="AM335" s="132" t="s">
        <v>5</v>
      </c>
    </row>
    <row r="336" spans="1:39" x14ac:dyDescent="0.4">
      <c r="A336" s="132" t="str">
        <f t="shared" si="112"/>
        <v>JunioMapfre BHD Compañía de Seguros</v>
      </c>
      <c r="B336" s="51" t="s">
        <v>110</v>
      </c>
      <c r="C336" s="88">
        <f t="shared" si="114"/>
        <v>0</v>
      </c>
      <c r="D336" s="88">
        <f t="shared" si="115"/>
        <v>0</v>
      </c>
      <c r="E336" s="87" t="s">
        <v>171</v>
      </c>
      <c r="F336" s="87" t="s">
        <v>171</v>
      </c>
      <c r="G336" s="87">
        <f t="shared" si="116"/>
        <v>0</v>
      </c>
      <c r="H336" s="87" t="s">
        <v>171</v>
      </c>
      <c r="I336" s="87" t="s">
        <v>171</v>
      </c>
      <c r="J336" s="87">
        <f t="shared" si="117"/>
        <v>0</v>
      </c>
      <c r="K336" s="87" t="s">
        <v>171</v>
      </c>
      <c r="L336" s="87" t="s">
        <v>171</v>
      </c>
      <c r="M336" s="87">
        <f t="shared" si="118"/>
        <v>0</v>
      </c>
      <c r="N336" s="87" t="s">
        <v>171</v>
      </c>
      <c r="O336" s="87" t="s">
        <v>171</v>
      </c>
      <c r="P336" s="87">
        <f t="shared" si="119"/>
        <v>0</v>
      </c>
      <c r="Q336" s="87" t="s">
        <v>171</v>
      </c>
      <c r="R336" s="87" t="s">
        <v>171</v>
      </c>
      <c r="S336" s="87">
        <f t="shared" si="120"/>
        <v>0</v>
      </c>
      <c r="T336" s="87" t="s">
        <v>171</v>
      </c>
      <c r="U336" s="87" t="s">
        <v>171</v>
      </c>
      <c r="V336" s="87">
        <f t="shared" si="121"/>
        <v>0</v>
      </c>
      <c r="W336" s="87" t="s">
        <v>171</v>
      </c>
      <c r="X336" s="87" t="s">
        <v>171</v>
      </c>
      <c r="Y336" s="87">
        <f t="shared" si="122"/>
        <v>0</v>
      </c>
      <c r="Z336" s="87" t="s">
        <v>171</v>
      </c>
      <c r="AA336" s="87" t="s">
        <v>171</v>
      </c>
      <c r="AB336" s="87">
        <f t="shared" si="123"/>
        <v>0</v>
      </c>
      <c r="AC336" s="87" t="s">
        <v>171</v>
      </c>
      <c r="AD336" s="87" t="s">
        <v>171</v>
      </c>
      <c r="AE336" s="87">
        <f t="shared" si="124"/>
        <v>0</v>
      </c>
      <c r="AF336" s="87" t="s">
        <v>171</v>
      </c>
      <c r="AG336" s="87" t="s">
        <v>171</v>
      </c>
      <c r="AH336" s="87">
        <f t="shared" si="125"/>
        <v>0</v>
      </c>
      <c r="AI336" s="87" t="s">
        <v>171</v>
      </c>
      <c r="AJ336" s="87" t="s">
        <v>171</v>
      </c>
      <c r="AK336" s="87">
        <f t="shared" si="126"/>
        <v>0</v>
      </c>
      <c r="AM336" s="132" t="s">
        <v>5</v>
      </c>
    </row>
    <row r="337" spans="1:39" x14ac:dyDescent="0.4">
      <c r="A337" s="132" t="str">
        <f t="shared" si="112"/>
        <v>JunioLa Colonial, S. A., Compañia De Seguros</v>
      </c>
      <c r="B337" s="51" t="s">
        <v>111</v>
      </c>
      <c r="C337" s="88">
        <f t="shared" si="114"/>
        <v>0</v>
      </c>
      <c r="D337" s="88">
        <f t="shared" si="115"/>
        <v>0</v>
      </c>
      <c r="E337" s="87" t="s">
        <v>171</v>
      </c>
      <c r="F337" s="87" t="s">
        <v>171</v>
      </c>
      <c r="G337" s="87">
        <f t="shared" si="116"/>
        <v>0</v>
      </c>
      <c r="H337" s="87" t="s">
        <v>171</v>
      </c>
      <c r="I337" s="87" t="s">
        <v>171</v>
      </c>
      <c r="J337" s="87">
        <f t="shared" si="117"/>
        <v>0</v>
      </c>
      <c r="K337" s="87" t="s">
        <v>171</v>
      </c>
      <c r="L337" s="87" t="s">
        <v>171</v>
      </c>
      <c r="M337" s="87">
        <f t="shared" si="118"/>
        <v>0</v>
      </c>
      <c r="N337" s="87" t="s">
        <v>171</v>
      </c>
      <c r="O337" s="87" t="s">
        <v>171</v>
      </c>
      <c r="P337" s="87">
        <f t="shared" si="119"/>
        <v>0</v>
      </c>
      <c r="Q337" s="87" t="s">
        <v>171</v>
      </c>
      <c r="R337" s="87" t="s">
        <v>171</v>
      </c>
      <c r="S337" s="87">
        <f t="shared" si="120"/>
        <v>0</v>
      </c>
      <c r="T337" s="87" t="s">
        <v>171</v>
      </c>
      <c r="U337" s="87" t="s">
        <v>171</v>
      </c>
      <c r="V337" s="87">
        <f t="shared" si="121"/>
        <v>0</v>
      </c>
      <c r="W337" s="87" t="s">
        <v>171</v>
      </c>
      <c r="X337" s="87" t="s">
        <v>171</v>
      </c>
      <c r="Y337" s="87">
        <f t="shared" si="122"/>
        <v>0</v>
      </c>
      <c r="Z337" s="87" t="s">
        <v>171</v>
      </c>
      <c r="AA337" s="87" t="s">
        <v>171</v>
      </c>
      <c r="AB337" s="87">
        <f t="shared" si="123"/>
        <v>0</v>
      </c>
      <c r="AC337" s="87" t="s">
        <v>171</v>
      </c>
      <c r="AD337" s="87" t="s">
        <v>171</v>
      </c>
      <c r="AE337" s="87">
        <f t="shared" si="124"/>
        <v>0</v>
      </c>
      <c r="AF337" s="87" t="s">
        <v>171</v>
      </c>
      <c r="AG337" s="87" t="s">
        <v>171</v>
      </c>
      <c r="AH337" s="87">
        <f t="shared" si="125"/>
        <v>0</v>
      </c>
      <c r="AI337" s="87" t="s">
        <v>171</v>
      </c>
      <c r="AJ337" s="87" t="s">
        <v>171</v>
      </c>
      <c r="AK337" s="87">
        <f t="shared" si="126"/>
        <v>0</v>
      </c>
      <c r="AL337" s="41"/>
      <c r="AM337" s="132" t="s">
        <v>5</v>
      </c>
    </row>
    <row r="338" spans="1:39" x14ac:dyDescent="0.4">
      <c r="A338" s="132" t="str">
        <f t="shared" si="112"/>
        <v>JunioSeguros Sura, S.A.</v>
      </c>
      <c r="B338" s="51" t="s">
        <v>112</v>
      </c>
      <c r="C338" s="88">
        <f t="shared" si="114"/>
        <v>0</v>
      </c>
      <c r="D338" s="88">
        <f t="shared" si="115"/>
        <v>0</v>
      </c>
      <c r="E338" s="87" t="s">
        <v>171</v>
      </c>
      <c r="F338" s="87" t="s">
        <v>171</v>
      </c>
      <c r="G338" s="87">
        <f t="shared" si="116"/>
        <v>0</v>
      </c>
      <c r="H338" s="87" t="s">
        <v>171</v>
      </c>
      <c r="I338" s="87" t="s">
        <v>171</v>
      </c>
      <c r="J338" s="87">
        <f t="shared" si="117"/>
        <v>0</v>
      </c>
      <c r="K338" s="87" t="s">
        <v>171</v>
      </c>
      <c r="L338" s="87" t="s">
        <v>171</v>
      </c>
      <c r="M338" s="87">
        <f t="shared" si="118"/>
        <v>0</v>
      </c>
      <c r="N338" s="87" t="s">
        <v>171</v>
      </c>
      <c r="O338" s="87" t="s">
        <v>171</v>
      </c>
      <c r="P338" s="87">
        <f t="shared" si="119"/>
        <v>0</v>
      </c>
      <c r="Q338" s="87" t="s">
        <v>171</v>
      </c>
      <c r="R338" s="87" t="s">
        <v>171</v>
      </c>
      <c r="S338" s="87">
        <f t="shared" si="120"/>
        <v>0</v>
      </c>
      <c r="T338" s="87" t="s">
        <v>171</v>
      </c>
      <c r="U338" s="87" t="s">
        <v>171</v>
      </c>
      <c r="V338" s="87">
        <f t="shared" si="121"/>
        <v>0</v>
      </c>
      <c r="W338" s="87" t="s">
        <v>171</v>
      </c>
      <c r="X338" s="87" t="s">
        <v>171</v>
      </c>
      <c r="Y338" s="87">
        <f t="shared" si="122"/>
        <v>0</v>
      </c>
      <c r="Z338" s="87" t="s">
        <v>171</v>
      </c>
      <c r="AA338" s="87" t="s">
        <v>171</v>
      </c>
      <c r="AB338" s="87">
        <f t="shared" si="123"/>
        <v>0</v>
      </c>
      <c r="AC338" s="87" t="s">
        <v>171</v>
      </c>
      <c r="AD338" s="87" t="s">
        <v>171</v>
      </c>
      <c r="AE338" s="87">
        <f t="shared" si="124"/>
        <v>0</v>
      </c>
      <c r="AF338" s="87" t="s">
        <v>171</v>
      </c>
      <c r="AG338" s="87" t="s">
        <v>171</v>
      </c>
      <c r="AH338" s="87">
        <f t="shared" si="125"/>
        <v>0</v>
      </c>
      <c r="AI338" s="87" t="s">
        <v>171</v>
      </c>
      <c r="AJ338" s="87" t="s">
        <v>171</v>
      </c>
      <c r="AK338" s="87">
        <f t="shared" si="126"/>
        <v>0</v>
      </c>
      <c r="AM338" s="132" t="s">
        <v>5</v>
      </c>
    </row>
    <row r="339" spans="1:39" x14ac:dyDescent="0.4">
      <c r="A339" s="132" t="str">
        <f t="shared" si="112"/>
        <v>JunioSeguros Crecer, S. A.</v>
      </c>
      <c r="B339" s="51" t="s">
        <v>94</v>
      </c>
      <c r="C339" s="88">
        <f t="shared" si="114"/>
        <v>0</v>
      </c>
      <c r="D339" s="88">
        <f t="shared" si="115"/>
        <v>0</v>
      </c>
      <c r="E339" s="87" t="s">
        <v>171</v>
      </c>
      <c r="F339" s="87" t="s">
        <v>171</v>
      </c>
      <c r="G339" s="87">
        <f t="shared" si="116"/>
        <v>0</v>
      </c>
      <c r="H339" s="87" t="s">
        <v>171</v>
      </c>
      <c r="I339" s="87" t="s">
        <v>171</v>
      </c>
      <c r="J339" s="87">
        <f t="shared" si="117"/>
        <v>0</v>
      </c>
      <c r="K339" s="87" t="s">
        <v>171</v>
      </c>
      <c r="L339" s="87" t="s">
        <v>171</v>
      </c>
      <c r="M339" s="87">
        <f t="shared" si="118"/>
        <v>0</v>
      </c>
      <c r="N339" s="87" t="s">
        <v>171</v>
      </c>
      <c r="O339" s="87" t="s">
        <v>171</v>
      </c>
      <c r="P339" s="87">
        <f t="shared" si="119"/>
        <v>0</v>
      </c>
      <c r="Q339" s="87" t="s">
        <v>171</v>
      </c>
      <c r="R339" s="87" t="s">
        <v>171</v>
      </c>
      <c r="S339" s="87">
        <f t="shared" si="120"/>
        <v>0</v>
      </c>
      <c r="T339" s="87" t="s">
        <v>171</v>
      </c>
      <c r="U339" s="87" t="s">
        <v>171</v>
      </c>
      <c r="V339" s="87">
        <f t="shared" si="121"/>
        <v>0</v>
      </c>
      <c r="W339" s="87" t="s">
        <v>171</v>
      </c>
      <c r="X339" s="87" t="s">
        <v>171</v>
      </c>
      <c r="Y339" s="87">
        <f t="shared" si="122"/>
        <v>0</v>
      </c>
      <c r="Z339" s="87" t="s">
        <v>171</v>
      </c>
      <c r="AA339" s="87" t="s">
        <v>171</v>
      </c>
      <c r="AB339" s="87">
        <f t="shared" si="123"/>
        <v>0</v>
      </c>
      <c r="AC339" s="87" t="s">
        <v>171</v>
      </c>
      <c r="AD339" s="87" t="s">
        <v>171</v>
      </c>
      <c r="AE339" s="87">
        <f t="shared" si="124"/>
        <v>0</v>
      </c>
      <c r="AF339" s="87" t="s">
        <v>171</v>
      </c>
      <c r="AG339" s="87" t="s">
        <v>171</v>
      </c>
      <c r="AH339" s="87">
        <f t="shared" si="125"/>
        <v>0</v>
      </c>
      <c r="AI339" s="87" t="s">
        <v>171</v>
      </c>
      <c r="AJ339" s="87" t="s">
        <v>171</v>
      </c>
      <c r="AK339" s="87">
        <f t="shared" si="126"/>
        <v>0</v>
      </c>
      <c r="AM339" s="132" t="s">
        <v>5</v>
      </c>
    </row>
    <row r="340" spans="1:39" x14ac:dyDescent="0.4">
      <c r="A340" s="132" t="str">
        <f t="shared" si="112"/>
        <v>JunioWorldwide Seguros, S. A.</v>
      </c>
      <c r="B340" s="51" t="s">
        <v>113</v>
      </c>
      <c r="C340" s="88">
        <f t="shared" si="114"/>
        <v>0</v>
      </c>
      <c r="D340" s="88">
        <f t="shared" si="115"/>
        <v>0</v>
      </c>
      <c r="E340" s="87" t="s">
        <v>171</v>
      </c>
      <c r="F340" s="87" t="s">
        <v>171</v>
      </c>
      <c r="G340" s="87">
        <f t="shared" si="116"/>
        <v>0</v>
      </c>
      <c r="H340" s="87" t="s">
        <v>171</v>
      </c>
      <c r="I340" s="87" t="s">
        <v>171</v>
      </c>
      <c r="J340" s="87">
        <f t="shared" si="117"/>
        <v>0</v>
      </c>
      <c r="K340" s="87" t="s">
        <v>171</v>
      </c>
      <c r="L340" s="87" t="s">
        <v>171</v>
      </c>
      <c r="M340" s="87">
        <f t="shared" si="118"/>
        <v>0</v>
      </c>
      <c r="N340" s="87" t="s">
        <v>171</v>
      </c>
      <c r="O340" s="87" t="s">
        <v>171</v>
      </c>
      <c r="P340" s="87">
        <f t="shared" si="119"/>
        <v>0</v>
      </c>
      <c r="Q340" s="87" t="s">
        <v>171</v>
      </c>
      <c r="R340" s="87" t="s">
        <v>171</v>
      </c>
      <c r="S340" s="87">
        <f t="shared" si="120"/>
        <v>0</v>
      </c>
      <c r="T340" s="87" t="s">
        <v>171</v>
      </c>
      <c r="U340" s="87" t="s">
        <v>171</v>
      </c>
      <c r="V340" s="87">
        <f t="shared" si="121"/>
        <v>0</v>
      </c>
      <c r="W340" s="87" t="s">
        <v>171</v>
      </c>
      <c r="X340" s="87" t="s">
        <v>171</v>
      </c>
      <c r="Y340" s="87">
        <f t="shared" si="122"/>
        <v>0</v>
      </c>
      <c r="Z340" s="87" t="s">
        <v>171</v>
      </c>
      <c r="AA340" s="87" t="s">
        <v>171</v>
      </c>
      <c r="AB340" s="87">
        <f t="shared" si="123"/>
        <v>0</v>
      </c>
      <c r="AC340" s="87" t="s">
        <v>171</v>
      </c>
      <c r="AD340" s="87" t="s">
        <v>171</v>
      </c>
      <c r="AE340" s="87">
        <f t="shared" si="124"/>
        <v>0</v>
      </c>
      <c r="AF340" s="87" t="s">
        <v>171</v>
      </c>
      <c r="AG340" s="87" t="s">
        <v>171</v>
      </c>
      <c r="AH340" s="87">
        <f t="shared" si="125"/>
        <v>0</v>
      </c>
      <c r="AI340" s="87" t="s">
        <v>171</v>
      </c>
      <c r="AJ340" s="87" t="s">
        <v>171</v>
      </c>
      <c r="AK340" s="87">
        <f t="shared" si="126"/>
        <v>0</v>
      </c>
      <c r="AM340" s="132" t="s">
        <v>5</v>
      </c>
    </row>
    <row r="341" spans="1:39" x14ac:dyDescent="0.4">
      <c r="A341" s="132" t="str">
        <f t="shared" si="112"/>
        <v>JunioGeneral de Seguros, S. A.</v>
      </c>
      <c r="B341" s="51" t="s">
        <v>77</v>
      </c>
      <c r="C341" s="88">
        <f t="shared" si="114"/>
        <v>0</v>
      </c>
      <c r="D341" s="88">
        <f t="shared" si="115"/>
        <v>0</v>
      </c>
      <c r="E341" s="87" t="s">
        <v>171</v>
      </c>
      <c r="F341" s="87" t="s">
        <v>171</v>
      </c>
      <c r="G341" s="87">
        <f t="shared" si="116"/>
        <v>0</v>
      </c>
      <c r="H341" s="87" t="s">
        <v>171</v>
      </c>
      <c r="I341" s="87" t="s">
        <v>171</v>
      </c>
      <c r="J341" s="87">
        <f t="shared" si="117"/>
        <v>0</v>
      </c>
      <c r="K341" s="87" t="s">
        <v>171</v>
      </c>
      <c r="L341" s="87" t="s">
        <v>171</v>
      </c>
      <c r="M341" s="87">
        <f t="shared" si="118"/>
        <v>0</v>
      </c>
      <c r="N341" s="87" t="s">
        <v>171</v>
      </c>
      <c r="O341" s="87" t="s">
        <v>171</v>
      </c>
      <c r="P341" s="87">
        <f t="shared" si="119"/>
        <v>0</v>
      </c>
      <c r="Q341" s="87" t="s">
        <v>171</v>
      </c>
      <c r="R341" s="87" t="s">
        <v>171</v>
      </c>
      <c r="S341" s="87">
        <f t="shared" si="120"/>
        <v>0</v>
      </c>
      <c r="T341" s="87" t="s">
        <v>171</v>
      </c>
      <c r="U341" s="87" t="s">
        <v>171</v>
      </c>
      <c r="V341" s="87">
        <f t="shared" si="121"/>
        <v>0</v>
      </c>
      <c r="W341" s="87" t="s">
        <v>171</v>
      </c>
      <c r="X341" s="87" t="s">
        <v>171</v>
      </c>
      <c r="Y341" s="87">
        <f t="shared" si="122"/>
        <v>0</v>
      </c>
      <c r="Z341" s="87" t="s">
        <v>171</v>
      </c>
      <c r="AA341" s="87" t="s">
        <v>171</v>
      </c>
      <c r="AB341" s="87">
        <f t="shared" si="123"/>
        <v>0</v>
      </c>
      <c r="AC341" s="87" t="s">
        <v>171</v>
      </c>
      <c r="AD341" s="87" t="s">
        <v>171</v>
      </c>
      <c r="AE341" s="87">
        <f t="shared" si="124"/>
        <v>0</v>
      </c>
      <c r="AF341" s="87" t="s">
        <v>171</v>
      </c>
      <c r="AG341" s="87" t="s">
        <v>171</v>
      </c>
      <c r="AH341" s="87">
        <f t="shared" si="125"/>
        <v>0</v>
      </c>
      <c r="AI341" s="87" t="s">
        <v>171</v>
      </c>
      <c r="AJ341" s="87" t="s">
        <v>171</v>
      </c>
      <c r="AK341" s="87">
        <f t="shared" si="126"/>
        <v>0</v>
      </c>
      <c r="AM341" s="132" t="s">
        <v>5</v>
      </c>
    </row>
    <row r="342" spans="1:39" x14ac:dyDescent="0.4">
      <c r="A342" s="132" t="str">
        <f t="shared" si="112"/>
        <v>JunioSeguros Pepín, S. A.</v>
      </c>
      <c r="B342" s="51" t="s">
        <v>114</v>
      </c>
      <c r="C342" s="88">
        <f t="shared" si="114"/>
        <v>0</v>
      </c>
      <c r="D342" s="88">
        <f t="shared" si="115"/>
        <v>0</v>
      </c>
      <c r="E342" s="87" t="s">
        <v>171</v>
      </c>
      <c r="F342" s="87" t="s">
        <v>171</v>
      </c>
      <c r="G342" s="87">
        <f t="shared" si="116"/>
        <v>0</v>
      </c>
      <c r="H342" s="87" t="s">
        <v>171</v>
      </c>
      <c r="I342" s="87" t="s">
        <v>171</v>
      </c>
      <c r="J342" s="87">
        <f t="shared" si="117"/>
        <v>0</v>
      </c>
      <c r="K342" s="87" t="s">
        <v>171</v>
      </c>
      <c r="L342" s="87" t="s">
        <v>171</v>
      </c>
      <c r="M342" s="87">
        <f t="shared" si="118"/>
        <v>0</v>
      </c>
      <c r="N342" s="87" t="s">
        <v>171</v>
      </c>
      <c r="O342" s="87" t="s">
        <v>171</v>
      </c>
      <c r="P342" s="87">
        <f t="shared" si="119"/>
        <v>0</v>
      </c>
      <c r="Q342" s="87" t="s">
        <v>171</v>
      </c>
      <c r="R342" s="87" t="s">
        <v>171</v>
      </c>
      <c r="S342" s="87">
        <f t="shared" si="120"/>
        <v>0</v>
      </c>
      <c r="T342" s="87" t="s">
        <v>171</v>
      </c>
      <c r="U342" s="87" t="s">
        <v>171</v>
      </c>
      <c r="V342" s="87">
        <f t="shared" si="121"/>
        <v>0</v>
      </c>
      <c r="W342" s="87" t="s">
        <v>171</v>
      </c>
      <c r="X342" s="87" t="s">
        <v>171</v>
      </c>
      <c r="Y342" s="87">
        <f t="shared" si="122"/>
        <v>0</v>
      </c>
      <c r="Z342" s="87" t="s">
        <v>171</v>
      </c>
      <c r="AA342" s="87" t="s">
        <v>171</v>
      </c>
      <c r="AB342" s="87">
        <f t="shared" si="123"/>
        <v>0</v>
      </c>
      <c r="AC342" s="87" t="s">
        <v>171</v>
      </c>
      <c r="AD342" s="87" t="s">
        <v>171</v>
      </c>
      <c r="AE342" s="87">
        <f t="shared" si="124"/>
        <v>0</v>
      </c>
      <c r="AF342" s="87" t="s">
        <v>171</v>
      </c>
      <c r="AG342" s="87" t="s">
        <v>171</v>
      </c>
      <c r="AH342" s="87">
        <f t="shared" si="125"/>
        <v>0</v>
      </c>
      <c r="AI342" s="87" t="s">
        <v>171</v>
      </c>
      <c r="AJ342" s="87" t="s">
        <v>171</v>
      </c>
      <c r="AK342" s="87">
        <f t="shared" si="126"/>
        <v>0</v>
      </c>
      <c r="AM342" s="132" t="s">
        <v>5</v>
      </c>
    </row>
    <row r="343" spans="1:39" x14ac:dyDescent="0.4">
      <c r="A343" s="132" t="str">
        <f t="shared" si="112"/>
        <v>JunioLa Monumental de Seguros, S. A.</v>
      </c>
      <c r="B343" s="51" t="s">
        <v>85</v>
      </c>
      <c r="C343" s="88">
        <f t="shared" si="114"/>
        <v>0</v>
      </c>
      <c r="D343" s="88">
        <f t="shared" si="115"/>
        <v>0</v>
      </c>
      <c r="E343" s="87" t="s">
        <v>171</v>
      </c>
      <c r="F343" s="87" t="s">
        <v>171</v>
      </c>
      <c r="G343" s="87">
        <f t="shared" si="116"/>
        <v>0</v>
      </c>
      <c r="H343" s="87" t="s">
        <v>171</v>
      </c>
      <c r="I343" s="87" t="s">
        <v>171</v>
      </c>
      <c r="J343" s="87">
        <f t="shared" si="117"/>
        <v>0</v>
      </c>
      <c r="K343" s="87" t="s">
        <v>171</v>
      </c>
      <c r="L343" s="87" t="s">
        <v>171</v>
      </c>
      <c r="M343" s="87">
        <f t="shared" si="118"/>
        <v>0</v>
      </c>
      <c r="N343" s="87" t="s">
        <v>171</v>
      </c>
      <c r="O343" s="87" t="s">
        <v>171</v>
      </c>
      <c r="P343" s="87">
        <f t="shared" si="119"/>
        <v>0</v>
      </c>
      <c r="Q343" s="87" t="s">
        <v>171</v>
      </c>
      <c r="R343" s="87" t="s">
        <v>171</v>
      </c>
      <c r="S343" s="87">
        <f t="shared" si="120"/>
        <v>0</v>
      </c>
      <c r="T343" s="87" t="s">
        <v>171</v>
      </c>
      <c r="U343" s="87" t="s">
        <v>171</v>
      </c>
      <c r="V343" s="87">
        <f t="shared" si="121"/>
        <v>0</v>
      </c>
      <c r="W343" s="87" t="s">
        <v>171</v>
      </c>
      <c r="X343" s="87" t="s">
        <v>171</v>
      </c>
      <c r="Y343" s="87">
        <f t="shared" si="122"/>
        <v>0</v>
      </c>
      <c r="Z343" s="87" t="s">
        <v>171</v>
      </c>
      <c r="AA343" s="87" t="s">
        <v>171</v>
      </c>
      <c r="AB343" s="87">
        <f t="shared" si="123"/>
        <v>0</v>
      </c>
      <c r="AC343" s="87" t="s">
        <v>171</v>
      </c>
      <c r="AD343" s="87" t="s">
        <v>171</v>
      </c>
      <c r="AE343" s="87">
        <f t="shared" si="124"/>
        <v>0</v>
      </c>
      <c r="AF343" s="87" t="s">
        <v>171</v>
      </c>
      <c r="AG343" s="87" t="s">
        <v>171</v>
      </c>
      <c r="AH343" s="87">
        <f t="shared" si="125"/>
        <v>0</v>
      </c>
      <c r="AI343" s="87" t="s">
        <v>171</v>
      </c>
      <c r="AJ343" s="87" t="s">
        <v>171</v>
      </c>
      <c r="AK343" s="87">
        <f t="shared" si="126"/>
        <v>0</v>
      </c>
      <c r="AM343" s="132" t="s">
        <v>5</v>
      </c>
    </row>
    <row r="344" spans="1:39" x14ac:dyDescent="0.4">
      <c r="A344" s="132" t="str">
        <f t="shared" si="112"/>
        <v>JunioCompañía Dominicana de Seguros, C. por A.</v>
      </c>
      <c r="B344" s="51" t="s">
        <v>115</v>
      </c>
      <c r="C344" s="88">
        <f t="shared" si="114"/>
        <v>0</v>
      </c>
      <c r="D344" s="88">
        <f t="shared" si="115"/>
        <v>0</v>
      </c>
      <c r="E344" s="87" t="s">
        <v>171</v>
      </c>
      <c r="F344" s="87" t="s">
        <v>171</v>
      </c>
      <c r="G344" s="87">
        <f t="shared" si="116"/>
        <v>0</v>
      </c>
      <c r="H344" s="87" t="s">
        <v>171</v>
      </c>
      <c r="I344" s="87" t="s">
        <v>171</v>
      </c>
      <c r="J344" s="87">
        <f t="shared" si="117"/>
        <v>0</v>
      </c>
      <c r="K344" s="87" t="s">
        <v>171</v>
      </c>
      <c r="L344" s="87" t="s">
        <v>171</v>
      </c>
      <c r="M344" s="87">
        <f t="shared" si="118"/>
        <v>0</v>
      </c>
      <c r="N344" s="87" t="s">
        <v>171</v>
      </c>
      <c r="O344" s="87" t="s">
        <v>171</v>
      </c>
      <c r="P344" s="87">
        <f t="shared" si="119"/>
        <v>0</v>
      </c>
      <c r="Q344" s="87" t="s">
        <v>171</v>
      </c>
      <c r="R344" s="87" t="s">
        <v>171</v>
      </c>
      <c r="S344" s="87">
        <f t="shared" si="120"/>
        <v>0</v>
      </c>
      <c r="T344" s="87" t="s">
        <v>171</v>
      </c>
      <c r="U344" s="87" t="s">
        <v>171</v>
      </c>
      <c r="V344" s="87">
        <f t="shared" si="121"/>
        <v>0</v>
      </c>
      <c r="W344" s="87" t="s">
        <v>171</v>
      </c>
      <c r="X344" s="87" t="s">
        <v>171</v>
      </c>
      <c r="Y344" s="87">
        <f t="shared" si="122"/>
        <v>0</v>
      </c>
      <c r="Z344" s="87" t="s">
        <v>171</v>
      </c>
      <c r="AA344" s="87" t="s">
        <v>171</v>
      </c>
      <c r="AB344" s="87">
        <f t="shared" si="123"/>
        <v>0</v>
      </c>
      <c r="AC344" s="87" t="s">
        <v>171</v>
      </c>
      <c r="AD344" s="87" t="s">
        <v>171</v>
      </c>
      <c r="AE344" s="87">
        <f t="shared" si="124"/>
        <v>0</v>
      </c>
      <c r="AF344" s="87" t="s">
        <v>171</v>
      </c>
      <c r="AG344" s="87" t="s">
        <v>171</v>
      </c>
      <c r="AH344" s="87">
        <f t="shared" si="125"/>
        <v>0</v>
      </c>
      <c r="AI344" s="87" t="s">
        <v>171</v>
      </c>
      <c r="AJ344" s="87" t="s">
        <v>171</v>
      </c>
      <c r="AK344" s="87">
        <f t="shared" si="126"/>
        <v>0</v>
      </c>
      <c r="AM344" s="132" t="s">
        <v>5</v>
      </c>
    </row>
    <row r="345" spans="1:39" x14ac:dyDescent="0.4">
      <c r="A345" s="132" t="str">
        <f t="shared" si="112"/>
        <v>JunioPatria, S. A., Compañía de Seguros</v>
      </c>
      <c r="B345" s="51" t="s">
        <v>116</v>
      </c>
      <c r="C345" s="88">
        <f t="shared" si="114"/>
        <v>0</v>
      </c>
      <c r="D345" s="88">
        <f t="shared" si="115"/>
        <v>0</v>
      </c>
      <c r="E345" s="87" t="s">
        <v>171</v>
      </c>
      <c r="F345" s="87" t="s">
        <v>171</v>
      </c>
      <c r="G345" s="87">
        <f t="shared" si="116"/>
        <v>0</v>
      </c>
      <c r="H345" s="87" t="s">
        <v>171</v>
      </c>
      <c r="I345" s="87" t="s">
        <v>171</v>
      </c>
      <c r="J345" s="87">
        <f t="shared" si="117"/>
        <v>0</v>
      </c>
      <c r="K345" s="87" t="s">
        <v>171</v>
      </c>
      <c r="L345" s="87" t="s">
        <v>171</v>
      </c>
      <c r="M345" s="87">
        <f t="shared" si="118"/>
        <v>0</v>
      </c>
      <c r="N345" s="87" t="s">
        <v>171</v>
      </c>
      <c r="O345" s="87" t="s">
        <v>171</v>
      </c>
      <c r="P345" s="87">
        <f t="shared" si="119"/>
        <v>0</v>
      </c>
      <c r="Q345" s="87" t="s">
        <v>171</v>
      </c>
      <c r="R345" s="87" t="s">
        <v>171</v>
      </c>
      <c r="S345" s="87">
        <f t="shared" si="120"/>
        <v>0</v>
      </c>
      <c r="T345" s="87" t="s">
        <v>171</v>
      </c>
      <c r="U345" s="87" t="s">
        <v>171</v>
      </c>
      <c r="V345" s="87">
        <f t="shared" si="121"/>
        <v>0</v>
      </c>
      <c r="W345" s="87" t="s">
        <v>171</v>
      </c>
      <c r="X345" s="87" t="s">
        <v>171</v>
      </c>
      <c r="Y345" s="87">
        <f t="shared" si="122"/>
        <v>0</v>
      </c>
      <c r="Z345" s="87" t="s">
        <v>171</v>
      </c>
      <c r="AA345" s="87" t="s">
        <v>171</v>
      </c>
      <c r="AB345" s="87">
        <f t="shared" si="123"/>
        <v>0</v>
      </c>
      <c r="AC345" s="87" t="s">
        <v>171</v>
      </c>
      <c r="AD345" s="87" t="s">
        <v>171</v>
      </c>
      <c r="AE345" s="87">
        <f t="shared" si="124"/>
        <v>0</v>
      </c>
      <c r="AF345" s="87" t="s">
        <v>171</v>
      </c>
      <c r="AG345" s="87" t="s">
        <v>171</v>
      </c>
      <c r="AH345" s="87">
        <f t="shared" si="125"/>
        <v>0</v>
      </c>
      <c r="AI345" s="87" t="s">
        <v>171</v>
      </c>
      <c r="AJ345" s="87" t="s">
        <v>171</v>
      </c>
      <c r="AK345" s="87">
        <f t="shared" si="126"/>
        <v>0</v>
      </c>
      <c r="AM345" s="132" t="s">
        <v>5</v>
      </c>
    </row>
    <row r="346" spans="1:39" x14ac:dyDescent="0.4">
      <c r="A346" s="132" t="str">
        <f t="shared" si="112"/>
        <v>JunioAseguradora Agropecuaria Dominicana, S. A.</v>
      </c>
      <c r="B346" s="51" t="s">
        <v>117</v>
      </c>
      <c r="C346" s="88">
        <f t="shared" si="114"/>
        <v>0</v>
      </c>
      <c r="D346" s="88">
        <f t="shared" si="115"/>
        <v>0</v>
      </c>
      <c r="E346" s="87" t="s">
        <v>171</v>
      </c>
      <c r="F346" s="87" t="s">
        <v>171</v>
      </c>
      <c r="G346" s="87">
        <f t="shared" si="116"/>
        <v>0</v>
      </c>
      <c r="H346" s="87" t="s">
        <v>171</v>
      </c>
      <c r="I346" s="87" t="s">
        <v>171</v>
      </c>
      <c r="J346" s="87">
        <f t="shared" si="117"/>
        <v>0</v>
      </c>
      <c r="K346" s="87" t="s">
        <v>171</v>
      </c>
      <c r="L346" s="87" t="s">
        <v>171</v>
      </c>
      <c r="M346" s="87">
        <f t="shared" si="118"/>
        <v>0</v>
      </c>
      <c r="N346" s="87" t="s">
        <v>171</v>
      </c>
      <c r="O346" s="87" t="s">
        <v>171</v>
      </c>
      <c r="P346" s="87">
        <f t="shared" si="119"/>
        <v>0</v>
      </c>
      <c r="Q346" s="87" t="s">
        <v>171</v>
      </c>
      <c r="R346" s="87" t="s">
        <v>171</v>
      </c>
      <c r="S346" s="87">
        <f t="shared" si="120"/>
        <v>0</v>
      </c>
      <c r="T346" s="87" t="s">
        <v>171</v>
      </c>
      <c r="U346" s="87" t="s">
        <v>171</v>
      </c>
      <c r="V346" s="87">
        <f t="shared" si="121"/>
        <v>0</v>
      </c>
      <c r="W346" s="87" t="s">
        <v>171</v>
      </c>
      <c r="X346" s="87" t="s">
        <v>171</v>
      </c>
      <c r="Y346" s="87">
        <f t="shared" si="122"/>
        <v>0</v>
      </c>
      <c r="Z346" s="87" t="s">
        <v>171</v>
      </c>
      <c r="AA346" s="87" t="s">
        <v>171</v>
      </c>
      <c r="AB346" s="87">
        <f t="shared" si="123"/>
        <v>0</v>
      </c>
      <c r="AC346" s="87" t="s">
        <v>171</v>
      </c>
      <c r="AD346" s="87" t="s">
        <v>171</v>
      </c>
      <c r="AE346" s="87">
        <f t="shared" si="124"/>
        <v>0</v>
      </c>
      <c r="AF346" s="87" t="s">
        <v>171</v>
      </c>
      <c r="AG346" s="87" t="s">
        <v>171</v>
      </c>
      <c r="AH346" s="87">
        <f t="shared" si="125"/>
        <v>0</v>
      </c>
      <c r="AI346" s="87" t="s">
        <v>171</v>
      </c>
      <c r="AJ346" s="87" t="s">
        <v>171</v>
      </c>
      <c r="AK346" s="87">
        <f t="shared" si="126"/>
        <v>0</v>
      </c>
      <c r="AM346" s="132" t="s">
        <v>5</v>
      </c>
    </row>
    <row r="347" spans="1:39" x14ac:dyDescent="0.4">
      <c r="A347" s="132" t="str">
        <f t="shared" si="112"/>
        <v>JunioBanesco Seguros</v>
      </c>
      <c r="B347" s="51" t="s">
        <v>118</v>
      </c>
      <c r="C347" s="88">
        <f t="shared" si="114"/>
        <v>0</v>
      </c>
      <c r="D347" s="88">
        <f t="shared" si="115"/>
        <v>0</v>
      </c>
      <c r="E347" s="87" t="s">
        <v>171</v>
      </c>
      <c r="F347" s="87" t="s">
        <v>171</v>
      </c>
      <c r="G347" s="87">
        <f t="shared" si="116"/>
        <v>0</v>
      </c>
      <c r="H347" s="87" t="s">
        <v>171</v>
      </c>
      <c r="I347" s="87" t="s">
        <v>171</v>
      </c>
      <c r="J347" s="87">
        <f t="shared" si="117"/>
        <v>0</v>
      </c>
      <c r="K347" s="87" t="s">
        <v>171</v>
      </c>
      <c r="L347" s="87" t="s">
        <v>171</v>
      </c>
      <c r="M347" s="87">
        <f t="shared" si="118"/>
        <v>0</v>
      </c>
      <c r="N347" s="87" t="s">
        <v>171</v>
      </c>
      <c r="O347" s="87" t="s">
        <v>171</v>
      </c>
      <c r="P347" s="87">
        <f t="shared" si="119"/>
        <v>0</v>
      </c>
      <c r="Q347" s="87" t="s">
        <v>171</v>
      </c>
      <c r="R347" s="87" t="s">
        <v>171</v>
      </c>
      <c r="S347" s="87">
        <f t="shared" si="120"/>
        <v>0</v>
      </c>
      <c r="T347" s="87" t="s">
        <v>171</v>
      </c>
      <c r="U347" s="87" t="s">
        <v>171</v>
      </c>
      <c r="V347" s="87">
        <f t="shared" si="121"/>
        <v>0</v>
      </c>
      <c r="W347" s="87" t="s">
        <v>171</v>
      </c>
      <c r="X347" s="87" t="s">
        <v>171</v>
      </c>
      <c r="Y347" s="87">
        <f t="shared" si="122"/>
        <v>0</v>
      </c>
      <c r="Z347" s="87" t="s">
        <v>171</v>
      </c>
      <c r="AA347" s="87" t="s">
        <v>171</v>
      </c>
      <c r="AB347" s="87">
        <f t="shared" si="123"/>
        <v>0</v>
      </c>
      <c r="AC347" s="87" t="s">
        <v>171</v>
      </c>
      <c r="AD347" s="87" t="s">
        <v>171</v>
      </c>
      <c r="AE347" s="87">
        <f t="shared" si="124"/>
        <v>0</v>
      </c>
      <c r="AF347" s="87" t="s">
        <v>171</v>
      </c>
      <c r="AG347" s="87" t="s">
        <v>171</v>
      </c>
      <c r="AH347" s="87">
        <f t="shared" si="125"/>
        <v>0</v>
      </c>
      <c r="AI347" s="87" t="s">
        <v>171</v>
      </c>
      <c r="AJ347" s="87" t="s">
        <v>171</v>
      </c>
      <c r="AK347" s="87">
        <f t="shared" si="126"/>
        <v>0</v>
      </c>
      <c r="AM347" s="132" t="s">
        <v>5</v>
      </c>
    </row>
    <row r="348" spans="1:39" x14ac:dyDescent="0.4">
      <c r="A348" s="132" t="str">
        <f t="shared" si="112"/>
        <v>JunioAtlántica Seguros, S. A.</v>
      </c>
      <c r="B348" s="51" t="s">
        <v>119</v>
      </c>
      <c r="C348" s="88">
        <f t="shared" si="114"/>
        <v>0</v>
      </c>
      <c r="D348" s="88">
        <f t="shared" si="115"/>
        <v>0</v>
      </c>
      <c r="E348" s="87" t="s">
        <v>171</v>
      </c>
      <c r="F348" s="87" t="s">
        <v>171</v>
      </c>
      <c r="G348" s="87">
        <f t="shared" si="116"/>
        <v>0</v>
      </c>
      <c r="H348" s="87" t="s">
        <v>171</v>
      </c>
      <c r="I348" s="87" t="s">
        <v>171</v>
      </c>
      <c r="J348" s="87">
        <f t="shared" si="117"/>
        <v>0</v>
      </c>
      <c r="K348" s="87" t="s">
        <v>171</v>
      </c>
      <c r="L348" s="87" t="s">
        <v>171</v>
      </c>
      <c r="M348" s="87">
        <f t="shared" si="118"/>
        <v>0</v>
      </c>
      <c r="N348" s="87" t="s">
        <v>171</v>
      </c>
      <c r="O348" s="87" t="s">
        <v>171</v>
      </c>
      <c r="P348" s="87">
        <f t="shared" si="119"/>
        <v>0</v>
      </c>
      <c r="Q348" s="87" t="s">
        <v>171</v>
      </c>
      <c r="R348" s="87" t="s">
        <v>171</v>
      </c>
      <c r="S348" s="87">
        <f t="shared" si="120"/>
        <v>0</v>
      </c>
      <c r="T348" s="87" t="s">
        <v>171</v>
      </c>
      <c r="U348" s="87" t="s">
        <v>171</v>
      </c>
      <c r="V348" s="87">
        <f t="shared" si="121"/>
        <v>0</v>
      </c>
      <c r="W348" s="87" t="s">
        <v>171</v>
      </c>
      <c r="X348" s="87" t="s">
        <v>171</v>
      </c>
      <c r="Y348" s="87">
        <f t="shared" si="122"/>
        <v>0</v>
      </c>
      <c r="Z348" s="87" t="s">
        <v>171</v>
      </c>
      <c r="AA348" s="87" t="s">
        <v>171</v>
      </c>
      <c r="AB348" s="87">
        <f t="shared" si="123"/>
        <v>0</v>
      </c>
      <c r="AC348" s="87" t="s">
        <v>171</v>
      </c>
      <c r="AD348" s="87" t="s">
        <v>171</v>
      </c>
      <c r="AE348" s="87">
        <f t="shared" si="124"/>
        <v>0</v>
      </c>
      <c r="AF348" s="87" t="s">
        <v>171</v>
      </c>
      <c r="AG348" s="87" t="s">
        <v>171</v>
      </c>
      <c r="AH348" s="87">
        <f t="shared" si="125"/>
        <v>0</v>
      </c>
      <c r="AI348" s="87" t="s">
        <v>171</v>
      </c>
      <c r="AJ348" s="87" t="s">
        <v>171</v>
      </c>
      <c r="AK348" s="87">
        <f t="shared" si="126"/>
        <v>0</v>
      </c>
      <c r="AM348" s="132" t="s">
        <v>5</v>
      </c>
    </row>
    <row r="349" spans="1:39" x14ac:dyDescent="0.4">
      <c r="A349" s="132" t="str">
        <f t="shared" si="112"/>
        <v>JunioSeguros La Internacional, S. A.</v>
      </c>
      <c r="B349" s="51" t="s">
        <v>80</v>
      </c>
      <c r="C349" s="88">
        <f t="shared" si="114"/>
        <v>0</v>
      </c>
      <c r="D349" s="88">
        <f t="shared" si="115"/>
        <v>0</v>
      </c>
      <c r="E349" s="87" t="s">
        <v>171</v>
      </c>
      <c r="F349" s="87" t="s">
        <v>171</v>
      </c>
      <c r="G349" s="87">
        <f t="shared" si="116"/>
        <v>0</v>
      </c>
      <c r="H349" s="87" t="s">
        <v>171</v>
      </c>
      <c r="I349" s="87" t="s">
        <v>171</v>
      </c>
      <c r="J349" s="87">
        <f t="shared" si="117"/>
        <v>0</v>
      </c>
      <c r="K349" s="87" t="s">
        <v>171</v>
      </c>
      <c r="L349" s="87" t="s">
        <v>171</v>
      </c>
      <c r="M349" s="87">
        <f t="shared" si="118"/>
        <v>0</v>
      </c>
      <c r="N349" s="87" t="s">
        <v>171</v>
      </c>
      <c r="O349" s="87" t="s">
        <v>171</v>
      </c>
      <c r="P349" s="87">
        <f t="shared" si="119"/>
        <v>0</v>
      </c>
      <c r="Q349" s="87" t="s">
        <v>171</v>
      </c>
      <c r="R349" s="87" t="s">
        <v>171</v>
      </c>
      <c r="S349" s="87">
        <f t="shared" si="120"/>
        <v>0</v>
      </c>
      <c r="T349" s="87" t="s">
        <v>171</v>
      </c>
      <c r="U349" s="87" t="s">
        <v>171</v>
      </c>
      <c r="V349" s="87">
        <f t="shared" si="121"/>
        <v>0</v>
      </c>
      <c r="W349" s="87" t="s">
        <v>171</v>
      </c>
      <c r="X349" s="87" t="s">
        <v>171</v>
      </c>
      <c r="Y349" s="87">
        <f t="shared" si="122"/>
        <v>0</v>
      </c>
      <c r="Z349" s="87" t="s">
        <v>171</v>
      </c>
      <c r="AA349" s="87" t="s">
        <v>171</v>
      </c>
      <c r="AB349" s="87">
        <f t="shared" si="123"/>
        <v>0</v>
      </c>
      <c r="AC349" s="87" t="s">
        <v>171</v>
      </c>
      <c r="AD349" s="87" t="s">
        <v>171</v>
      </c>
      <c r="AE349" s="87">
        <f t="shared" si="124"/>
        <v>0</v>
      </c>
      <c r="AF349" s="87" t="s">
        <v>171</v>
      </c>
      <c r="AG349" s="87" t="s">
        <v>171</v>
      </c>
      <c r="AH349" s="87">
        <f t="shared" si="125"/>
        <v>0</v>
      </c>
      <c r="AI349" s="87" t="s">
        <v>171</v>
      </c>
      <c r="AJ349" s="87" t="s">
        <v>171</v>
      </c>
      <c r="AK349" s="87">
        <f t="shared" si="126"/>
        <v>0</v>
      </c>
      <c r="AM349" s="132" t="s">
        <v>5</v>
      </c>
    </row>
    <row r="350" spans="1:39" x14ac:dyDescent="0.4">
      <c r="A350" s="132" t="str">
        <f t="shared" si="112"/>
        <v xml:space="preserve">JunioCooperativa Nacional De Seguros, Inc </v>
      </c>
      <c r="B350" s="51" t="s">
        <v>120</v>
      </c>
      <c r="C350" s="88">
        <f t="shared" si="114"/>
        <v>0</v>
      </c>
      <c r="D350" s="88">
        <f t="shared" si="115"/>
        <v>0</v>
      </c>
      <c r="E350" s="87" t="s">
        <v>171</v>
      </c>
      <c r="F350" s="87" t="s">
        <v>171</v>
      </c>
      <c r="G350" s="87">
        <f t="shared" si="116"/>
        <v>0</v>
      </c>
      <c r="H350" s="87" t="s">
        <v>171</v>
      </c>
      <c r="I350" s="87" t="s">
        <v>171</v>
      </c>
      <c r="J350" s="87">
        <f t="shared" si="117"/>
        <v>0</v>
      </c>
      <c r="K350" s="87" t="s">
        <v>171</v>
      </c>
      <c r="L350" s="87" t="s">
        <v>171</v>
      </c>
      <c r="M350" s="87">
        <f t="shared" si="118"/>
        <v>0</v>
      </c>
      <c r="N350" s="87" t="s">
        <v>171</v>
      </c>
      <c r="O350" s="87" t="s">
        <v>171</v>
      </c>
      <c r="P350" s="87">
        <f t="shared" si="119"/>
        <v>0</v>
      </c>
      <c r="Q350" s="87" t="s">
        <v>171</v>
      </c>
      <c r="R350" s="87" t="s">
        <v>171</v>
      </c>
      <c r="S350" s="87">
        <f t="shared" si="120"/>
        <v>0</v>
      </c>
      <c r="T350" s="87" t="s">
        <v>171</v>
      </c>
      <c r="U350" s="87" t="s">
        <v>171</v>
      </c>
      <c r="V350" s="87">
        <f t="shared" si="121"/>
        <v>0</v>
      </c>
      <c r="W350" s="87" t="s">
        <v>171</v>
      </c>
      <c r="X350" s="87" t="s">
        <v>171</v>
      </c>
      <c r="Y350" s="87">
        <f t="shared" si="122"/>
        <v>0</v>
      </c>
      <c r="Z350" s="87" t="s">
        <v>171</v>
      </c>
      <c r="AA350" s="87" t="s">
        <v>171</v>
      </c>
      <c r="AB350" s="87">
        <f t="shared" si="123"/>
        <v>0</v>
      </c>
      <c r="AC350" s="87" t="s">
        <v>171</v>
      </c>
      <c r="AD350" s="87" t="s">
        <v>171</v>
      </c>
      <c r="AE350" s="87">
        <f t="shared" si="124"/>
        <v>0</v>
      </c>
      <c r="AF350" s="87" t="s">
        <v>171</v>
      </c>
      <c r="AG350" s="87" t="s">
        <v>171</v>
      </c>
      <c r="AH350" s="87">
        <f t="shared" si="125"/>
        <v>0</v>
      </c>
      <c r="AI350" s="87" t="s">
        <v>171</v>
      </c>
      <c r="AJ350" s="87" t="s">
        <v>171</v>
      </c>
      <c r="AK350" s="87">
        <f t="shared" si="126"/>
        <v>0</v>
      </c>
      <c r="AM350" s="132" t="s">
        <v>5</v>
      </c>
    </row>
    <row r="351" spans="1:39" x14ac:dyDescent="0.4">
      <c r="A351" s="132" t="str">
        <f t="shared" si="112"/>
        <v>JunioAngloamericana de Seguros, S. A.</v>
      </c>
      <c r="B351" s="51" t="s">
        <v>78</v>
      </c>
      <c r="C351" s="88">
        <f t="shared" si="114"/>
        <v>0</v>
      </c>
      <c r="D351" s="88">
        <f t="shared" si="115"/>
        <v>0</v>
      </c>
      <c r="E351" s="87" t="s">
        <v>171</v>
      </c>
      <c r="F351" s="87" t="s">
        <v>171</v>
      </c>
      <c r="G351" s="87">
        <f t="shared" si="116"/>
        <v>0</v>
      </c>
      <c r="H351" s="87" t="s">
        <v>171</v>
      </c>
      <c r="I351" s="87" t="s">
        <v>171</v>
      </c>
      <c r="J351" s="87">
        <f t="shared" si="117"/>
        <v>0</v>
      </c>
      <c r="K351" s="87" t="s">
        <v>171</v>
      </c>
      <c r="L351" s="87" t="s">
        <v>171</v>
      </c>
      <c r="M351" s="87">
        <f t="shared" si="118"/>
        <v>0</v>
      </c>
      <c r="N351" s="87" t="s">
        <v>171</v>
      </c>
      <c r="O351" s="87" t="s">
        <v>171</v>
      </c>
      <c r="P351" s="87">
        <f t="shared" si="119"/>
        <v>0</v>
      </c>
      <c r="Q351" s="87" t="s">
        <v>171</v>
      </c>
      <c r="R351" s="87" t="s">
        <v>171</v>
      </c>
      <c r="S351" s="87">
        <f t="shared" si="120"/>
        <v>0</v>
      </c>
      <c r="T351" s="87" t="s">
        <v>171</v>
      </c>
      <c r="U351" s="87" t="s">
        <v>171</v>
      </c>
      <c r="V351" s="87">
        <f t="shared" si="121"/>
        <v>0</v>
      </c>
      <c r="W351" s="87" t="s">
        <v>171</v>
      </c>
      <c r="X351" s="87" t="s">
        <v>171</v>
      </c>
      <c r="Y351" s="87">
        <f t="shared" si="122"/>
        <v>0</v>
      </c>
      <c r="Z351" s="87" t="s">
        <v>171</v>
      </c>
      <c r="AA351" s="87" t="s">
        <v>171</v>
      </c>
      <c r="AB351" s="87">
        <f t="shared" si="123"/>
        <v>0</v>
      </c>
      <c r="AC351" s="87" t="s">
        <v>171</v>
      </c>
      <c r="AD351" s="87" t="s">
        <v>171</v>
      </c>
      <c r="AE351" s="87">
        <f t="shared" si="124"/>
        <v>0</v>
      </c>
      <c r="AF351" s="87" t="s">
        <v>171</v>
      </c>
      <c r="AG351" s="87" t="s">
        <v>171</v>
      </c>
      <c r="AH351" s="87">
        <f t="shared" si="125"/>
        <v>0</v>
      </c>
      <c r="AI351" s="87" t="s">
        <v>171</v>
      </c>
      <c r="AJ351" s="87" t="s">
        <v>171</v>
      </c>
      <c r="AK351" s="87">
        <f t="shared" si="126"/>
        <v>0</v>
      </c>
      <c r="AM351" s="132" t="s">
        <v>5</v>
      </c>
    </row>
    <row r="352" spans="1:39" x14ac:dyDescent="0.4">
      <c r="A352" s="132" t="str">
        <f t="shared" si="112"/>
        <v>JunioAtrio Seguros S. A.</v>
      </c>
      <c r="B352" s="51" t="s">
        <v>121</v>
      </c>
      <c r="C352" s="88">
        <f t="shared" si="114"/>
        <v>0</v>
      </c>
      <c r="D352" s="88">
        <f t="shared" si="115"/>
        <v>0</v>
      </c>
      <c r="E352" s="87" t="s">
        <v>171</v>
      </c>
      <c r="F352" s="87" t="s">
        <v>171</v>
      </c>
      <c r="G352" s="87">
        <f t="shared" si="116"/>
        <v>0</v>
      </c>
      <c r="H352" s="87" t="s">
        <v>171</v>
      </c>
      <c r="I352" s="87" t="s">
        <v>171</v>
      </c>
      <c r="J352" s="87">
        <f t="shared" si="117"/>
        <v>0</v>
      </c>
      <c r="K352" s="87" t="s">
        <v>171</v>
      </c>
      <c r="L352" s="87" t="s">
        <v>171</v>
      </c>
      <c r="M352" s="87">
        <f t="shared" si="118"/>
        <v>0</v>
      </c>
      <c r="N352" s="87" t="s">
        <v>171</v>
      </c>
      <c r="O352" s="87" t="s">
        <v>171</v>
      </c>
      <c r="P352" s="87">
        <f t="shared" si="119"/>
        <v>0</v>
      </c>
      <c r="Q352" s="87" t="s">
        <v>171</v>
      </c>
      <c r="R352" s="87" t="s">
        <v>171</v>
      </c>
      <c r="S352" s="87">
        <f t="shared" si="120"/>
        <v>0</v>
      </c>
      <c r="T352" s="87" t="s">
        <v>171</v>
      </c>
      <c r="U352" s="87" t="s">
        <v>171</v>
      </c>
      <c r="V352" s="87">
        <f t="shared" si="121"/>
        <v>0</v>
      </c>
      <c r="W352" s="87" t="s">
        <v>171</v>
      </c>
      <c r="X352" s="87" t="s">
        <v>171</v>
      </c>
      <c r="Y352" s="87">
        <f t="shared" si="122"/>
        <v>0</v>
      </c>
      <c r="Z352" s="87" t="s">
        <v>171</v>
      </c>
      <c r="AA352" s="87" t="s">
        <v>171</v>
      </c>
      <c r="AB352" s="87">
        <f t="shared" si="123"/>
        <v>0</v>
      </c>
      <c r="AC352" s="87" t="s">
        <v>171</v>
      </c>
      <c r="AD352" s="87" t="s">
        <v>171</v>
      </c>
      <c r="AE352" s="87">
        <f t="shared" si="124"/>
        <v>0</v>
      </c>
      <c r="AF352" s="87" t="s">
        <v>171</v>
      </c>
      <c r="AG352" s="87" t="s">
        <v>171</v>
      </c>
      <c r="AH352" s="87">
        <f t="shared" si="125"/>
        <v>0</v>
      </c>
      <c r="AI352" s="87" t="s">
        <v>171</v>
      </c>
      <c r="AJ352" s="87" t="s">
        <v>171</v>
      </c>
      <c r="AK352" s="87">
        <f t="shared" si="126"/>
        <v>0</v>
      </c>
      <c r="AM352" s="132" t="s">
        <v>5</v>
      </c>
    </row>
    <row r="353" spans="1:39" x14ac:dyDescent="0.4">
      <c r="A353" s="132" t="str">
        <f t="shared" si="112"/>
        <v>JunioCuna Mutual Insurance Society Dominicana</v>
      </c>
      <c r="B353" s="50" t="s">
        <v>122</v>
      </c>
      <c r="C353" s="88">
        <f t="shared" si="114"/>
        <v>0</v>
      </c>
      <c r="D353" s="88">
        <f t="shared" si="115"/>
        <v>0</v>
      </c>
      <c r="E353" s="87" t="s">
        <v>171</v>
      </c>
      <c r="F353" s="87" t="s">
        <v>171</v>
      </c>
      <c r="G353" s="87">
        <f t="shared" si="116"/>
        <v>0</v>
      </c>
      <c r="H353" s="87" t="s">
        <v>171</v>
      </c>
      <c r="I353" s="87" t="s">
        <v>171</v>
      </c>
      <c r="J353" s="87">
        <f t="shared" si="117"/>
        <v>0</v>
      </c>
      <c r="K353" s="87" t="s">
        <v>171</v>
      </c>
      <c r="L353" s="87" t="s">
        <v>171</v>
      </c>
      <c r="M353" s="87">
        <f t="shared" si="118"/>
        <v>0</v>
      </c>
      <c r="N353" s="87" t="s">
        <v>171</v>
      </c>
      <c r="O353" s="87" t="s">
        <v>171</v>
      </c>
      <c r="P353" s="87">
        <f t="shared" si="119"/>
        <v>0</v>
      </c>
      <c r="Q353" s="87" t="s">
        <v>171</v>
      </c>
      <c r="R353" s="87" t="s">
        <v>171</v>
      </c>
      <c r="S353" s="87">
        <f t="shared" si="120"/>
        <v>0</v>
      </c>
      <c r="T353" s="87" t="s">
        <v>171</v>
      </c>
      <c r="U353" s="87" t="s">
        <v>171</v>
      </c>
      <c r="V353" s="87">
        <f t="shared" si="121"/>
        <v>0</v>
      </c>
      <c r="W353" s="87" t="s">
        <v>171</v>
      </c>
      <c r="X353" s="87" t="s">
        <v>171</v>
      </c>
      <c r="Y353" s="87">
        <f t="shared" si="122"/>
        <v>0</v>
      </c>
      <c r="Z353" s="87" t="s">
        <v>171</v>
      </c>
      <c r="AA353" s="87" t="s">
        <v>171</v>
      </c>
      <c r="AB353" s="87">
        <f t="shared" si="123"/>
        <v>0</v>
      </c>
      <c r="AC353" s="87" t="s">
        <v>171</v>
      </c>
      <c r="AD353" s="87" t="s">
        <v>171</v>
      </c>
      <c r="AE353" s="87">
        <f t="shared" si="124"/>
        <v>0</v>
      </c>
      <c r="AF353" s="87" t="s">
        <v>171</v>
      </c>
      <c r="AG353" s="87" t="s">
        <v>171</v>
      </c>
      <c r="AH353" s="87">
        <f t="shared" si="125"/>
        <v>0</v>
      </c>
      <c r="AI353" s="87" t="s">
        <v>171</v>
      </c>
      <c r="AJ353" s="87" t="s">
        <v>171</v>
      </c>
      <c r="AK353" s="87">
        <f t="shared" si="126"/>
        <v>0</v>
      </c>
      <c r="AM353" s="132" t="s">
        <v>5</v>
      </c>
    </row>
    <row r="354" spans="1:39" x14ac:dyDescent="0.4">
      <c r="A354" s="132" t="str">
        <f t="shared" si="112"/>
        <v>JunioBMI Compañía de Seguros, S. A.</v>
      </c>
      <c r="B354" s="51" t="s">
        <v>87</v>
      </c>
      <c r="C354" s="88">
        <f t="shared" si="114"/>
        <v>0</v>
      </c>
      <c r="D354" s="88">
        <f t="shared" si="115"/>
        <v>0</v>
      </c>
      <c r="E354" s="87" t="s">
        <v>171</v>
      </c>
      <c r="F354" s="87" t="s">
        <v>171</v>
      </c>
      <c r="G354" s="87">
        <f t="shared" si="116"/>
        <v>0</v>
      </c>
      <c r="H354" s="87" t="s">
        <v>171</v>
      </c>
      <c r="I354" s="87" t="s">
        <v>171</v>
      </c>
      <c r="J354" s="87">
        <f t="shared" si="117"/>
        <v>0</v>
      </c>
      <c r="K354" s="87" t="s">
        <v>171</v>
      </c>
      <c r="L354" s="87" t="s">
        <v>171</v>
      </c>
      <c r="M354" s="87">
        <f t="shared" si="118"/>
        <v>0</v>
      </c>
      <c r="N354" s="87" t="s">
        <v>171</v>
      </c>
      <c r="O354" s="87" t="s">
        <v>171</v>
      </c>
      <c r="P354" s="87">
        <f t="shared" si="119"/>
        <v>0</v>
      </c>
      <c r="Q354" s="87" t="s">
        <v>171</v>
      </c>
      <c r="R354" s="87" t="s">
        <v>171</v>
      </c>
      <c r="S354" s="87">
        <f t="shared" si="120"/>
        <v>0</v>
      </c>
      <c r="T354" s="87" t="s">
        <v>171</v>
      </c>
      <c r="U354" s="87" t="s">
        <v>171</v>
      </c>
      <c r="V354" s="87">
        <f t="shared" si="121"/>
        <v>0</v>
      </c>
      <c r="W354" s="87" t="s">
        <v>171</v>
      </c>
      <c r="X354" s="87" t="s">
        <v>171</v>
      </c>
      <c r="Y354" s="87">
        <f t="shared" si="122"/>
        <v>0</v>
      </c>
      <c r="Z354" s="87" t="s">
        <v>171</v>
      </c>
      <c r="AA354" s="87" t="s">
        <v>171</v>
      </c>
      <c r="AB354" s="87">
        <f t="shared" si="123"/>
        <v>0</v>
      </c>
      <c r="AC354" s="87" t="s">
        <v>171</v>
      </c>
      <c r="AD354" s="87" t="s">
        <v>171</v>
      </c>
      <c r="AE354" s="87">
        <f t="shared" si="124"/>
        <v>0</v>
      </c>
      <c r="AF354" s="87" t="s">
        <v>171</v>
      </c>
      <c r="AG354" s="87" t="s">
        <v>171</v>
      </c>
      <c r="AH354" s="87">
        <f t="shared" si="125"/>
        <v>0</v>
      </c>
      <c r="AI354" s="87" t="s">
        <v>171</v>
      </c>
      <c r="AJ354" s="87" t="s">
        <v>171</v>
      </c>
      <c r="AK354" s="87">
        <f t="shared" si="126"/>
        <v>0</v>
      </c>
      <c r="AM354" s="132" t="s">
        <v>5</v>
      </c>
    </row>
    <row r="355" spans="1:39" x14ac:dyDescent="0.4">
      <c r="A355" s="132" t="str">
        <f t="shared" si="112"/>
        <v>JunioBupa Dominicana, S. A.</v>
      </c>
      <c r="B355" s="51" t="s">
        <v>123</v>
      </c>
      <c r="C355" s="88">
        <f t="shared" si="114"/>
        <v>0</v>
      </c>
      <c r="D355" s="88">
        <f t="shared" si="115"/>
        <v>0</v>
      </c>
      <c r="E355" s="87" t="s">
        <v>171</v>
      </c>
      <c r="F355" s="87" t="s">
        <v>171</v>
      </c>
      <c r="G355" s="87">
        <f t="shared" si="116"/>
        <v>0</v>
      </c>
      <c r="H355" s="87" t="s">
        <v>171</v>
      </c>
      <c r="I355" s="87" t="s">
        <v>171</v>
      </c>
      <c r="J355" s="87">
        <f t="shared" si="117"/>
        <v>0</v>
      </c>
      <c r="K355" s="87" t="s">
        <v>171</v>
      </c>
      <c r="L355" s="87" t="s">
        <v>171</v>
      </c>
      <c r="M355" s="87">
        <f t="shared" si="118"/>
        <v>0</v>
      </c>
      <c r="N355" s="87" t="s">
        <v>171</v>
      </c>
      <c r="O355" s="87" t="s">
        <v>171</v>
      </c>
      <c r="P355" s="87">
        <f t="shared" si="119"/>
        <v>0</v>
      </c>
      <c r="Q355" s="87" t="s">
        <v>171</v>
      </c>
      <c r="R355" s="87" t="s">
        <v>171</v>
      </c>
      <c r="S355" s="87">
        <f t="shared" si="120"/>
        <v>0</v>
      </c>
      <c r="T355" s="87" t="s">
        <v>171</v>
      </c>
      <c r="U355" s="87" t="s">
        <v>171</v>
      </c>
      <c r="V355" s="87">
        <f t="shared" si="121"/>
        <v>0</v>
      </c>
      <c r="W355" s="87" t="s">
        <v>171</v>
      </c>
      <c r="X355" s="87" t="s">
        <v>171</v>
      </c>
      <c r="Y355" s="87">
        <f t="shared" si="122"/>
        <v>0</v>
      </c>
      <c r="Z355" s="87" t="s">
        <v>171</v>
      </c>
      <c r="AA355" s="87" t="s">
        <v>171</v>
      </c>
      <c r="AB355" s="87">
        <f t="shared" si="123"/>
        <v>0</v>
      </c>
      <c r="AC355" s="87" t="s">
        <v>171</v>
      </c>
      <c r="AD355" s="87" t="s">
        <v>171</v>
      </c>
      <c r="AE355" s="87">
        <f t="shared" si="124"/>
        <v>0</v>
      </c>
      <c r="AF355" s="87" t="s">
        <v>171</v>
      </c>
      <c r="AG355" s="87" t="s">
        <v>171</v>
      </c>
      <c r="AH355" s="87">
        <f t="shared" si="125"/>
        <v>0</v>
      </c>
      <c r="AI355" s="87" t="s">
        <v>171</v>
      </c>
      <c r="AJ355" s="87" t="s">
        <v>171</v>
      </c>
      <c r="AK355" s="87">
        <f t="shared" si="126"/>
        <v>0</v>
      </c>
      <c r="AM355" s="132" t="s">
        <v>5</v>
      </c>
    </row>
    <row r="356" spans="1:39" x14ac:dyDescent="0.4">
      <c r="A356" s="132" t="str">
        <f t="shared" si="112"/>
        <v>JunioSeguros APS, S.R.L.</v>
      </c>
      <c r="B356" s="51" t="s">
        <v>124</v>
      </c>
      <c r="C356" s="88">
        <f t="shared" si="114"/>
        <v>0</v>
      </c>
      <c r="D356" s="88">
        <f t="shared" si="115"/>
        <v>0</v>
      </c>
      <c r="E356" s="87" t="s">
        <v>171</v>
      </c>
      <c r="F356" s="87" t="s">
        <v>171</v>
      </c>
      <c r="G356" s="87">
        <f t="shared" si="116"/>
        <v>0</v>
      </c>
      <c r="H356" s="87" t="s">
        <v>171</v>
      </c>
      <c r="I356" s="87" t="s">
        <v>171</v>
      </c>
      <c r="J356" s="87">
        <f t="shared" si="117"/>
        <v>0</v>
      </c>
      <c r="K356" s="87" t="s">
        <v>171</v>
      </c>
      <c r="L356" s="87" t="s">
        <v>171</v>
      </c>
      <c r="M356" s="87">
        <f t="shared" si="118"/>
        <v>0</v>
      </c>
      <c r="N356" s="87" t="s">
        <v>171</v>
      </c>
      <c r="O356" s="87" t="s">
        <v>171</v>
      </c>
      <c r="P356" s="87">
        <f t="shared" si="119"/>
        <v>0</v>
      </c>
      <c r="Q356" s="87" t="s">
        <v>171</v>
      </c>
      <c r="R356" s="87" t="s">
        <v>171</v>
      </c>
      <c r="S356" s="87">
        <f t="shared" si="120"/>
        <v>0</v>
      </c>
      <c r="T356" s="87" t="s">
        <v>171</v>
      </c>
      <c r="U356" s="87" t="s">
        <v>171</v>
      </c>
      <c r="V356" s="87">
        <f t="shared" si="121"/>
        <v>0</v>
      </c>
      <c r="W356" s="87" t="s">
        <v>171</v>
      </c>
      <c r="X356" s="87" t="s">
        <v>171</v>
      </c>
      <c r="Y356" s="87">
        <f t="shared" si="122"/>
        <v>0</v>
      </c>
      <c r="Z356" s="87" t="s">
        <v>171</v>
      </c>
      <c r="AA356" s="87" t="s">
        <v>171</v>
      </c>
      <c r="AB356" s="87">
        <f t="shared" si="123"/>
        <v>0</v>
      </c>
      <c r="AC356" s="87" t="s">
        <v>171</v>
      </c>
      <c r="AD356" s="87" t="s">
        <v>171</v>
      </c>
      <c r="AE356" s="87">
        <f t="shared" si="124"/>
        <v>0</v>
      </c>
      <c r="AF356" s="87" t="s">
        <v>171</v>
      </c>
      <c r="AG356" s="87" t="s">
        <v>171</v>
      </c>
      <c r="AH356" s="87">
        <f t="shared" si="125"/>
        <v>0</v>
      </c>
      <c r="AI356" s="87" t="s">
        <v>171</v>
      </c>
      <c r="AJ356" s="87" t="s">
        <v>171</v>
      </c>
      <c r="AK356" s="87">
        <f t="shared" si="126"/>
        <v>0</v>
      </c>
      <c r="AM356" s="132" t="s">
        <v>5</v>
      </c>
    </row>
    <row r="357" spans="1:39" x14ac:dyDescent="0.4">
      <c r="A357" s="132" t="str">
        <f t="shared" ref="A357:A413" si="127">AM357&amp;B357</f>
        <v>JunioMultiseguros Su, S.A.</v>
      </c>
      <c r="B357" s="51" t="s">
        <v>125</v>
      </c>
      <c r="C357" s="88">
        <f t="shared" si="114"/>
        <v>0</v>
      </c>
      <c r="D357" s="88">
        <f t="shared" si="115"/>
        <v>0</v>
      </c>
      <c r="E357" s="87" t="s">
        <v>171</v>
      </c>
      <c r="F357" s="87" t="s">
        <v>171</v>
      </c>
      <c r="G357" s="87">
        <f t="shared" si="116"/>
        <v>0</v>
      </c>
      <c r="H357" s="87" t="s">
        <v>171</v>
      </c>
      <c r="I357" s="87" t="s">
        <v>171</v>
      </c>
      <c r="J357" s="87">
        <f t="shared" si="117"/>
        <v>0</v>
      </c>
      <c r="K357" s="87" t="s">
        <v>171</v>
      </c>
      <c r="L357" s="87" t="s">
        <v>171</v>
      </c>
      <c r="M357" s="87">
        <f t="shared" si="118"/>
        <v>0</v>
      </c>
      <c r="N357" s="87" t="s">
        <v>171</v>
      </c>
      <c r="O357" s="87" t="s">
        <v>171</v>
      </c>
      <c r="P357" s="87">
        <f t="shared" si="119"/>
        <v>0</v>
      </c>
      <c r="Q357" s="87" t="s">
        <v>171</v>
      </c>
      <c r="R357" s="87" t="s">
        <v>171</v>
      </c>
      <c r="S357" s="87">
        <f t="shared" si="120"/>
        <v>0</v>
      </c>
      <c r="T357" s="87" t="s">
        <v>171</v>
      </c>
      <c r="U357" s="87" t="s">
        <v>171</v>
      </c>
      <c r="V357" s="87">
        <f t="shared" si="121"/>
        <v>0</v>
      </c>
      <c r="W357" s="87" t="s">
        <v>171</v>
      </c>
      <c r="X357" s="87" t="s">
        <v>171</v>
      </c>
      <c r="Y357" s="87">
        <f t="shared" si="122"/>
        <v>0</v>
      </c>
      <c r="Z357" s="87" t="s">
        <v>171</v>
      </c>
      <c r="AA357" s="87" t="s">
        <v>171</v>
      </c>
      <c r="AB357" s="87">
        <f t="shared" si="123"/>
        <v>0</v>
      </c>
      <c r="AC357" s="87" t="s">
        <v>171</v>
      </c>
      <c r="AD357" s="87" t="s">
        <v>171</v>
      </c>
      <c r="AE357" s="87">
        <f t="shared" si="124"/>
        <v>0</v>
      </c>
      <c r="AF357" s="87" t="s">
        <v>171</v>
      </c>
      <c r="AG357" s="87" t="s">
        <v>171</v>
      </c>
      <c r="AH357" s="87">
        <f t="shared" si="125"/>
        <v>0</v>
      </c>
      <c r="AI357" s="87" t="s">
        <v>171</v>
      </c>
      <c r="AJ357" s="87" t="s">
        <v>171</v>
      </c>
      <c r="AK357" s="87">
        <f t="shared" si="126"/>
        <v>0</v>
      </c>
      <c r="AM357" s="132" t="s">
        <v>5</v>
      </c>
    </row>
    <row r="358" spans="1:39" x14ac:dyDescent="0.4">
      <c r="A358" s="132" t="str">
        <f t="shared" si="127"/>
        <v>JunioSeguros Ademi, S.A.</v>
      </c>
      <c r="B358" s="51" t="s">
        <v>126</v>
      </c>
      <c r="C358" s="88">
        <f t="shared" si="114"/>
        <v>0</v>
      </c>
      <c r="D358" s="88">
        <f t="shared" si="115"/>
        <v>0</v>
      </c>
      <c r="E358" s="87" t="s">
        <v>171</v>
      </c>
      <c r="F358" s="87" t="s">
        <v>171</v>
      </c>
      <c r="G358" s="87">
        <f t="shared" si="116"/>
        <v>0</v>
      </c>
      <c r="H358" s="87" t="s">
        <v>171</v>
      </c>
      <c r="I358" s="87" t="s">
        <v>171</v>
      </c>
      <c r="J358" s="87">
        <f t="shared" si="117"/>
        <v>0</v>
      </c>
      <c r="K358" s="87" t="s">
        <v>171</v>
      </c>
      <c r="L358" s="87" t="s">
        <v>171</v>
      </c>
      <c r="M358" s="87">
        <f t="shared" si="118"/>
        <v>0</v>
      </c>
      <c r="N358" s="87" t="s">
        <v>171</v>
      </c>
      <c r="O358" s="87" t="s">
        <v>171</v>
      </c>
      <c r="P358" s="87">
        <f t="shared" si="119"/>
        <v>0</v>
      </c>
      <c r="Q358" s="87" t="s">
        <v>171</v>
      </c>
      <c r="R358" s="87" t="s">
        <v>171</v>
      </c>
      <c r="S358" s="87">
        <f t="shared" si="120"/>
        <v>0</v>
      </c>
      <c r="T358" s="87" t="s">
        <v>171</v>
      </c>
      <c r="U358" s="87" t="s">
        <v>171</v>
      </c>
      <c r="V358" s="87">
        <f t="shared" si="121"/>
        <v>0</v>
      </c>
      <c r="W358" s="87" t="s">
        <v>171</v>
      </c>
      <c r="X358" s="87" t="s">
        <v>171</v>
      </c>
      <c r="Y358" s="87">
        <f t="shared" si="122"/>
        <v>0</v>
      </c>
      <c r="Z358" s="87" t="s">
        <v>171</v>
      </c>
      <c r="AA358" s="87" t="s">
        <v>171</v>
      </c>
      <c r="AB358" s="87">
        <f t="shared" si="123"/>
        <v>0</v>
      </c>
      <c r="AC358" s="87" t="s">
        <v>171</v>
      </c>
      <c r="AD358" s="87" t="s">
        <v>171</v>
      </c>
      <c r="AE358" s="87">
        <f t="shared" si="124"/>
        <v>0</v>
      </c>
      <c r="AF358" s="87" t="s">
        <v>171</v>
      </c>
      <c r="AG358" s="87" t="s">
        <v>171</v>
      </c>
      <c r="AH358" s="87">
        <f t="shared" si="125"/>
        <v>0</v>
      </c>
      <c r="AI358" s="87" t="s">
        <v>171</v>
      </c>
      <c r="AJ358" s="87" t="s">
        <v>171</v>
      </c>
      <c r="AK358" s="87">
        <f t="shared" si="126"/>
        <v>0</v>
      </c>
      <c r="AM358" s="132" t="s">
        <v>5</v>
      </c>
    </row>
    <row r="359" spans="1:39" x14ac:dyDescent="0.4">
      <c r="A359" s="132" t="str">
        <f t="shared" si="127"/>
        <v>JunioFuturo Seguros</v>
      </c>
      <c r="B359" s="50" t="s">
        <v>109</v>
      </c>
      <c r="C359" s="88">
        <f t="shared" si="114"/>
        <v>0</v>
      </c>
      <c r="D359" s="88">
        <f t="shared" si="115"/>
        <v>0</v>
      </c>
      <c r="E359" s="87" t="s">
        <v>171</v>
      </c>
      <c r="F359" s="87" t="s">
        <v>171</v>
      </c>
      <c r="G359" s="87">
        <f t="shared" si="116"/>
        <v>0</v>
      </c>
      <c r="H359" s="87" t="s">
        <v>171</v>
      </c>
      <c r="I359" s="87" t="s">
        <v>171</v>
      </c>
      <c r="J359" s="87">
        <f t="shared" si="117"/>
        <v>0</v>
      </c>
      <c r="K359" s="87" t="s">
        <v>171</v>
      </c>
      <c r="L359" s="87" t="s">
        <v>171</v>
      </c>
      <c r="M359" s="87">
        <f t="shared" si="118"/>
        <v>0</v>
      </c>
      <c r="N359" s="87" t="s">
        <v>171</v>
      </c>
      <c r="O359" s="87" t="s">
        <v>171</v>
      </c>
      <c r="P359" s="87">
        <f t="shared" si="119"/>
        <v>0</v>
      </c>
      <c r="Q359" s="87" t="s">
        <v>171</v>
      </c>
      <c r="R359" s="87" t="s">
        <v>171</v>
      </c>
      <c r="S359" s="87">
        <f t="shared" si="120"/>
        <v>0</v>
      </c>
      <c r="T359" s="87" t="s">
        <v>171</v>
      </c>
      <c r="U359" s="87" t="s">
        <v>171</v>
      </c>
      <c r="V359" s="87">
        <f t="shared" si="121"/>
        <v>0</v>
      </c>
      <c r="W359" s="87" t="s">
        <v>171</v>
      </c>
      <c r="X359" s="87" t="s">
        <v>171</v>
      </c>
      <c r="Y359" s="87">
        <f t="shared" si="122"/>
        <v>0</v>
      </c>
      <c r="Z359" s="87" t="s">
        <v>171</v>
      </c>
      <c r="AA359" s="87" t="s">
        <v>171</v>
      </c>
      <c r="AB359" s="87">
        <f t="shared" si="123"/>
        <v>0</v>
      </c>
      <c r="AC359" s="87" t="s">
        <v>171</v>
      </c>
      <c r="AD359" s="87" t="s">
        <v>171</v>
      </c>
      <c r="AE359" s="87">
        <f t="shared" si="124"/>
        <v>0</v>
      </c>
      <c r="AF359" s="87" t="s">
        <v>171</v>
      </c>
      <c r="AG359" s="87" t="s">
        <v>171</v>
      </c>
      <c r="AH359" s="87">
        <f t="shared" si="125"/>
        <v>0</v>
      </c>
      <c r="AI359" s="87" t="s">
        <v>171</v>
      </c>
      <c r="AJ359" s="87" t="s">
        <v>171</v>
      </c>
      <c r="AK359" s="87">
        <f t="shared" si="126"/>
        <v>0</v>
      </c>
      <c r="AM359" s="132" t="s">
        <v>5</v>
      </c>
    </row>
    <row r="360" spans="1:39" x14ac:dyDescent="0.4">
      <c r="A360" s="132" t="str">
        <f t="shared" si="127"/>
        <v>JunioConfederación del Canadá Dominicana, S. A.</v>
      </c>
      <c r="B360" s="51" t="s">
        <v>127</v>
      </c>
      <c r="C360" s="88">
        <f t="shared" si="114"/>
        <v>0</v>
      </c>
      <c r="D360" s="88">
        <f t="shared" si="115"/>
        <v>0</v>
      </c>
      <c r="E360" s="87" t="s">
        <v>171</v>
      </c>
      <c r="F360" s="87" t="s">
        <v>171</v>
      </c>
      <c r="G360" s="87">
        <f t="shared" si="116"/>
        <v>0</v>
      </c>
      <c r="H360" s="87" t="s">
        <v>171</v>
      </c>
      <c r="I360" s="87" t="s">
        <v>171</v>
      </c>
      <c r="J360" s="87">
        <f t="shared" si="117"/>
        <v>0</v>
      </c>
      <c r="K360" s="87" t="s">
        <v>171</v>
      </c>
      <c r="L360" s="87" t="s">
        <v>171</v>
      </c>
      <c r="M360" s="87">
        <f t="shared" si="118"/>
        <v>0</v>
      </c>
      <c r="N360" s="87" t="s">
        <v>171</v>
      </c>
      <c r="O360" s="87" t="s">
        <v>171</v>
      </c>
      <c r="P360" s="87">
        <f t="shared" si="119"/>
        <v>0</v>
      </c>
      <c r="Q360" s="87" t="s">
        <v>171</v>
      </c>
      <c r="R360" s="87" t="s">
        <v>171</v>
      </c>
      <c r="S360" s="87">
        <f t="shared" si="120"/>
        <v>0</v>
      </c>
      <c r="T360" s="87" t="s">
        <v>171</v>
      </c>
      <c r="U360" s="87" t="s">
        <v>171</v>
      </c>
      <c r="V360" s="87">
        <f t="shared" si="121"/>
        <v>0</v>
      </c>
      <c r="W360" s="87" t="s">
        <v>171</v>
      </c>
      <c r="X360" s="87" t="s">
        <v>171</v>
      </c>
      <c r="Y360" s="87">
        <f t="shared" si="122"/>
        <v>0</v>
      </c>
      <c r="Z360" s="87" t="s">
        <v>171</v>
      </c>
      <c r="AA360" s="87" t="s">
        <v>171</v>
      </c>
      <c r="AB360" s="87">
        <f t="shared" si="123"/>
        <v>0</v>
      </c>
      <c r="AC360" s="87" t="s">
        <v>171</v>
      </c>
      <c r="AD360" s="87" t="s">
        <v>171</v>
      </c>
      <c r="AE360" s="87">
        <f t="shared" si="124"/>
        <v>0</v>
      </c>
      <c r="AF360" s="87" t="s">
        <v>171</v>
      </c>
      <c r="AG360" s="87" t="s">
        <v>171</v>
      </c>
      <c r="AH360" s="87">
        <f t="shared" si="125"/>
        <v>0</v>
      </c>
      <c r="AI360" s="87" t="s">
        <v>171</v>
      </c>
      <c r="AJ360" s="87" t="s">
        <v>171</v>
      </c>
      <c r="AK360" s="87">
        <f t="shared" si="126"/>
        <v>0</v>
      </c>
      <c r="AM360" s="132" t="s">
        <v>5</v>
      </c>
    </row>
    <row r="361" spans="1:39" x14ac:dyDescent="0.4">
      <c r="A361" s="132" t="str">
        <f t="shared" si="127"/>
        <v>JunioAutoseguro, S. A.</v>
      </c>
      <c r="B361" s="51" t="s">
        <v>79</v>
      </c>
      <c r="C361" s="88">
        <f t="shared" si="114"/>
        <v>0</v>
      </c>
      <c r="D361" s="88">
        <f t="shared" si="115"/>
        <v>0</v>
      </c>
      <c r="E361" s="87" t="s">
        <v>171</v>
      </c>
      <c r="F361" s="87" t="s">
        <v>171</v>
      </c>
      <c r="G361" s="87">
        <f t="shared" si="116"/>
        <v>0</v>
      </c>
      <c r="H361" s="87" t="s">
        <v>171</v>
      </c>
      <c r="I361" s="87" t="s">
        <v>171</v>
      </c>
      <c r="J361" s="87">
        <f t="shared" si="117"/>
        <v>0</v>
      </c>
      <c r="K361" s="87" t="s">
        <v>171</v>
      </c>
      <c r="L361" s="87" t="s">
        <v>171</v>
      </c>
      <c r="M361" s="87">
        <f t="shared" si="118"/>
        <v>0</v>
      </c>
      <c r="N361" s="87" t="s">
        <v>171</v>
      </c>
      <c r="O361" s="87" t="s">
        <v>171</v>
      </c>
      <c r="P361" s="87">
        <f t="shared" si="119"/>
        <v>0</v>
      </c>
      <c r="Q361" s="87" t="s">
        <v>171</v>
      </c>
      <c r="R361" s="87" t="s">
        <v>171</v>
      </c>
      <c r="S361" s="87">
        <f t="shared" si="120"/>
        <v>0</v>
      </c>
      <c r="T361" s="87" t="s">
        <v>171</v>
      </c>
      <c r="U361" s="87" t="s">
        <v>171</v>
      </c>
      <c r="V361" s="87">
        <f t="shared" si="121"/>
        <v>0</v>
      </c>
      <c r="W361" s="87" t="s">
        <v>171</v>
      </c>
      <c r="X361" s="87" t="s">
        <v>171</v>
      </c>
      <c r="Y361" s="87">
        <f t="shared" si="122"/>
        <v>0</v>
      </c>
      <c r="Z361" s="87" t="s">
        <v>171</v>
      </c>
      <c r="AA361" s="87" t="s">
        <v>171</v>
      </c>
      <c r="AB361" s="87">
        <f t="shared" si="123"/>
        <v>0</v>
      </c>
      <c r="AC361" s="87" t="s">
        <v>171</v>
      </c>
      <c r="AD361" s="87" t="s">
        <v>171</v>
      </c>
      <c r="AE361" s="87">
        <f t="shared" si="124"/>
        <v>0</v>
      </c>
      <c r="AF361" s="87" t="s">
        <v>171</v>
      </c>
      <c r="AG361" s="87" t="s">
        <v>171</v>
      </c>
      <c r="AH361" s="87">
        <f t="shared" si="125"/>
        <v>0</v>
      </c>
      <c r="AI361" s="87" t="s">
        <v>171</v>
      </c>
      <c r="AJ361" s="87" t="s">
        <v>171</v>
      </c>
      <c r="AK361" s="87">
        <f t="shared" si="126"/>
        <v>0</v>
      </c>
      <c r="AL361" s="32"/>
      <c r="AM361" s="132" t="s">
        <v>5</v>
      </c>
    </row>
    <row r="362" spans="1:39" x14ac:dyDescent="0.4">
      <c r="A362" s="132" t="str">
        <f t="shared" si="127"/>
        <v>JunioSeguros Yunen, S.A.</v>
      </c>
      <c r="B362" s="51" t="s">
        <v>128</v>
      </c>
      <c r="C362" s="88">
        <f t="shared" si="114"/>
        <v>0</v>
      </c>
      <c r="D362" s="88">
        <f t="shared" si="115"/>
        <v>0</v>
      </c>
      <c r="E362" s="87" t="s">
        <v>171</v>
      </c>
      <c r="F362" s="87" t="s">
        <v>171</v>
      </c>
      <c r="G362" s="87">
        <f t="shared" si="116"/>
        <v>0</v>
      </c>
      <c r="H362" s="87" t="s">
        <v>171</v>
      </c>
      <c r="I362" s="87" t="s">
        <v>171</v>
      </c>
      <c r="J362" s="87">
        <f t="shared" si="117"/>
        <v>0</v>
      </c>
      <c r="K362" s="87" t="s">
        <v>171</v>
      </c>
      <c r="L362" s="87" t="s">
        <v>171</v>
      </c>
      <c r="M362" s="87">
        <f t="shared" si="118"/>
        <v>0</v>
      </c>
      <c r="N362" s="87" t="s">
        <v>171</v>
      </c>
      <c r="O362" s="87" t="s">
        <v>171</v>
      </c>
      <c r="P362" s="87">
        <f t="shared" si="119"/>
        <v>0</v>
      </c>
      <c r="Q362" s="87" t="s">
        <v>171</v>
      </c>
      <c r="R362" s="87" t="s">
        <v>171</v>
      </c>
      <c r="S362" s="87">
        <f t="shared" si="120"/>
        <v>0</v>
      </c>
      <c r="T362" s="87" t="s">
        <v>171</v>
      </c>
      <c r="U362" s="87" t="s">
        <v>171</v>
      </c>
      <c r="V362" s="87">
        <f t="shared" si="121"/>
        <v>0</v>
      </c>
      <c r="W362" s="87" t="s">
        <v>171</v>
      </c>
      <c r="X362" s="87" t="s">
        <v>171</v>
      </c>
      <c r="Y362" s="87">
        <f t="shared" si="122"/>
        <v>0</v>
      </c>
      <c r="Z362" s="87" t="s">
        <v>171</v>
      </c>
      <c r="AA362" s="87" t="s">
        <v>171</v>
      </c>
      <c r="AB362" s="87">
        <f t="shared" si="123"/>
        <v>0</v>
      </c>
      <c r="AC362" s="87" t="s">
        <v>171</v>
      </c>
      <c r="AD362" s="87" t="s">
        <v>171</v>
      </c>
      <c r="AE362" s="87">
        <f t="shared" si="124"/>
        <v>0</v>
      </c>
      <c r="AF362" s="87" t="s">
        <v>171</v>
      </c>
      <c r="AG362" s="87" t="s">
        <v>171</v>
      </c>
      <c r="AH362" s="87">
        <f t="shared" si="125"/>
        <v>0</v>
      </c>
      <c r="AI362" s="87" t="s">
        <v>171</v>
      </c>
      <c r="AJ362" s="87" t="s">
        <v>171</v>
      </c>
      <c r="AK362" s="87">
        <f t="shared" si="126"/>
        <v>0</v>
      </c>
      <c r="AM362" s="132" t="s">
        <v>5</v>
      </c>
    </row>
    <row r="363" spans="1:39" x14ac:dyDescent="0.4">
      <c r="A363" s="132" t="str">
        <f t="shared" si="127"/>
        <v>JunioHylseg Seguros S.A</v>
      </c>
      <c r="B363" s="51" t="s">
        <v>129</v>
      </c>
      <c r="C363" s="88">
        <f t="shared" si="114"/>
        <v>0</v>
      </c>
      <c r="D363" s="88">
        <f t="shared" si="115"/>
        <v>0</v>
      </c>
      <c r="E363" s="87" t="s">
        <v>171</v>
      </c>
      <c r="F363" s="87" t="s">
        <v>171</v>
      </c>
      <c r="G363" s="87">
        <f t="shared" si="116"/>
        <v>0</v>
      </c>
      <c r="H363" s="87" t="s">
        <v>171</v>
      </c>
      <c r="I363" s="87" t="s">
        <v>171</v>
      </c>
      <c r="J363" s="87">
        <f t="shared" si="117"/>
        <v>0</v>
      </c>
      <c r="K363" s="87" t="s">
        <v>171</v>
      </c>
      <c r="L363" s="87" t="s">
        <v>171</v>
      </c>
      <c r="M363" s="87">
        <f t="shared" si="118"/>
        <v>0</v>
      </c>
      <c r="N363" s="87" t="s">
        <v>171</v>
      </c>
      <c r="O363" s="87" t="s">
        <v>171</v>
      </c>
      <c r="P363" s="87">
        <f t="shared" si="119"/>
        <v>0</v>
      </c>
      <c r="Q363" s="87" t="s">
        <v>171</v>
      </c>
      <c r="R363" s="87" t="s">
        <v>171</v>
      </c>
      <c r="S363" s="87">
        <f t="shared" si="120"/>
        <v>0</v>
      </c>
      <c r="T363" s="87" t="s">
        <v>171</v>
      </c>
      <c r="U363" s="87" t="s">
        <v>171</v>
      </c>
      <c r="V363" s="87">
        <f t="shared" si="121"/>
        <v>0</v>
      </c>
      <c r="W363" s="87" t="s">
        <v>171</v>
      </c>
      <c r="X363" s="87" t="s">
        <v>171</v>
      </c>
      <c r="Y363" s="87">
        <f t="shared" si="122"/>
        <v>0</v>
      </c>
      <c r="Z363" s="87" t="s">
        <v>171</v>
      </c>
      <c r="AA363" s="87" t="s">
        <v>171</v>
      </c>
      <c r="AB363" s="87">
        <f t="shared" si="123"/>
        <v>0</v>
      </c>
      <c r="AC363" s="87" t="s">
        <v>171</v>
      </c>
      <c r="AD363" s="87" t="s">
        <v>171</v>
      </c>
      <c r="AE363" s="87">
        <f t="shared" si="124"/>
        <v>0</v>
      </c>
      <c r="AF363" s="87" t="s">
        <v>171</v>
      </c>
      <c r="AG363" s="87" t="s">
        <v>171</v>
      </c>
      <c r="AH363" s="87">
        <f t="shared" si="125"/>
        <v>0</v>
      </c>
      <c r="AI363" s="87" t="s">
        <v>171</v>
      </c>
      <c r="AJ363" s="87" t="s">
        <v>171</v>
      </c>
      <c r="AK363" s="87">
        <f t="shared" si="126"/>
        <v>0</v>
      </c>
      <c r="AM363" s="132" t="s">
        <v>5</v>
      </c>
    </row>
    <row r="364" spans="1:39" x14ac:dyDescent="0.4">
      <c r="A364" s="132" t="str">
        <f t="shared" si="127"/>
        <v>JunioMidas Seguros, S.A.</v>
      </c>
      <c r="B364" s="51" t="s">
        <v>130</v>
      </c>
      <c r="C364" s="88">
        <f t="shared" si="114"/>
        <v>0</v>
      </c>
      <c r="D364" s="88">
        <f t="shared" si="115"/>
        <v>0</v>
      </c>
      <c r="E364" s="87" t="s">
        <v>171</v>
      </c>
      <c r="F364" s="87" t="s">
        <v>171</v>
      </c>
      <c r="G364" s="87">
        <f t="shared" si="116"/>
        <v>0</v>
      </c>
      <c r="H364" s="87" t="s">
        <v>171</v>
      </c>
      <c r="I364" s="87" t="s">
        <v>171</v>
      </c>
      <c r="J364" s="87">
        <f t="shared" si="117"/>
        <v>0</v>
      </c>
      <c r="K364" s="87" t="s">
        <v>171</v>
      </c>
      <c r="L364" s="87" t="s">
        <v>171</v>
      </c>
      <c r="M364" s="87">
        <f t="shared" si="118"/>
        <v>0</v>
      </c>
      <c r="N364" s="87" t="s">
        <v>171</v>
      </c>
      <c r="O364" s="87" t="s">
        <v>171</v>
      </c>
      <c r="P364" s="87">
        <f t="shared" si="119"/>
        <v>0</v>
      </c>
      <c r="Q364" s="87" t="s">
        <v>171</v>
      </c>
      <c r="R364" s="87" t="s">
        <v>171</v>
      </c>
      <c r="S364" s="87">
        <f t="shared" si="120"/>
        <v>0</v>
      </c>
      <c r="T364" s="87" t="s">
        <v>171</v>
      </c>
      <c r="U364" s="87" t="s">
        <v>171</v>
      </c>
      <c r="V364" s="87">
        <f t="shared" si="121"/>
        <v>0</v>
      </c>
      <c r="W364" s="87" t="s">
        <v>171</v>
      </c>
      <c r="X364" s="87" t="s">
        <v>171</v>
      </c>
      <c r="Y364" s="87">
        <f t="shared" si="122"/>
        <v>0</v>
      </c>
      <c r="Z364" s="87" t="s">
        <v>171</v>
      </c>
      <c r="AA364" s="87" t="s">
        <v>171</v>
      </c>
      <c r="AB364" s="87">
        <f t="shared" si="123"/>
        <v>0</v>
      </c>
      <c r="AC364" s="87" t="s">
        <v>171</v>
      </c>
      <c r="AD364" s="87" t="s">
        <v>171</v>
      </c>
      <c r="AE364" s="87">
        <f t="shared" si="124"/>
        <v>0</v>
      </c>
      <c r="AF364" s="87" t="s">
        <v>171</v>
      </c>
      <c r="AG364" s="87" t="s">
        <v>171</v>
      </c>
      <c r="AH364" s="87">
        <f t="shared" si="125"/>
        <v>0</v>
      </c>
      <c r="AI364" s="87" t="s">
        <v>171</v>
      </c>
      <c r="AJ364" s="87" t="s">
        <v>171</v>
      </c>
      <c r="AK364" s="87">
        <f t="shared" si="126"/>
        <v>0</v>
      </c>
      <c r="AM364" s="132" t="s">
        <v>5</v>
      </c>
    </row>
    <row r="365" spans="1:39" ht="13" thickBot="1" x14ac:dyDescent="0.45">
      <c r="A365" s="132" t="str">
        <f t="shared" si="127"/>
        <v>JunioUnit, S.A.</v>
      </c>
      <c r="B365" s="51" t="s">
        <v>131</v>
      </c>
      <c r="C365" s="88">
        <f t="shared" si="114"/>
        <v>0</v>
      </c>
      <c r="D365" s="88">
        <f t="shared" si="115"/>
        <v>0</v>
      </c>
      <c r="E365" s="87" t="s">
        <v>171</v>
      </c>
      <c r="F365" s="87" t="s">
        <v>171</v>
      </c>
      <c r="G365" s="87">
        <f t="shared" si="116"/>
        <v>0</v>
      </c>
      <c r="H365" s="87" t="s">
        <v>171</v>
      </c>
      <c r="I365" s="87" t="s">
        <v>171</v>
      </c>
      <c r="J365" s="87">
        <f t="shared" si="117"/>
        <v>0</v>
      </c>
      <c r="K365" s="87" t="s">
        <v>171</v>
      </c>
      <c r="L365" s="87" t="s">
        <v>171</v>
      </c>
      <c r="M365" s="87">
        <f t="shared" si="118"/>
        <v>0</v>
      </c>
      <c r="N365" s="87" t="s">
        <v>171</v>
      </c>
      <c r="O365" s="87" t="s">
        <v>171</v>
      </c>
      <c r="P365" s="87">
        <f t="shared" si="119"/>
        <v>0</v>
      </c>
      <c r="Q365" s="87" t="s">
        <v>171</v>
      </c>
      <c r="R365" s="87" t="s">
        <v>171</v>
      </c>
      <c r="S365" s="87">
        <f t="shared" si="120"/>
        <v>0</v>
      </c>
      <c r="T365" s="87" t="s">
        <v>171</v>
      </c>
      <c r="U365" s="87" t="s">
        <v>171</v>
      </c>
      <c r="V365" s="87">
        <f t="shared" si="121"/>
        <v>0</v>
      </c>
      <c r="W365" s="87" t="s">
        <v>171</v>
      </c>
      <c r="X365" s="87" t="s">
        <v>171</v>
      </c>
      <c r="Y365" s="87">
        <f t="shared" si="122"/>
        <v>0</v>
      </c>
      <c r="Z365" s="87" t="s">
        <v>171</v>
      </c>
      <c r="AA365" s="87" t="s">
        <v>171</v>
      </c>
      <c r="AB365" s="87">
        <f t="shared" si="123"/>
        <v>0</v>
      </c>
      <c r="AC365" s="87" t="s">
        <v>171</v>
      </c>
      <c r="AD365" s="87" t="s">
        <v>171</v>
      </c>
      <c r="AE365" s="87">
        <f t="shared" si="124"/>
        <v>0</v>
      </c>
      <c r="AF365" s="87" t="s">
        <v>171</v>
      </c>
      <c r="AG365" s="87" t="s">
        <v>171</v>
      </c>
      <c r="AH365" s="87">
        <f t="shared" si="125"/>
        <v>0</v>
      </c>
      <c r="AI365" s="87" t="s">
        <v>171</v>
      </c>
      <c r="AJ365" s="87" t="s">
        <v>171</v>
      </c>
      <c r="AK365" s="87">
        <f t="shared" si="126"/>
        <v>0</v>
      </c>
      <c r="AM365" s="132" t="s">
        <v>5</v>
      </c>
    </row>
    <row r="366" spans="1:39" ht="13.35" thickTop="1" thickBot="1" x14ac:dyDescent="0.45">
      <c r="A366" s="132" t="str">
        <f t="shared" si="127"/>
        <v>Total General</v>
      </c>
      <c r="B366" s="53" t="s">
        <v>19</v>
      </c>
      <c r="C366" s="61">
        <f t="shared" ref="C366:AK366" si="128">SUM(C333:C365)</f>
        <v>0</v>
      </c>
      <c r="D366" s="61">
        <f t="shared" si="128"/>
        <v>0</v>
      </c>
      <c r="E366" s="61">
        <f t="shared" si="128"/>
        <v>0</v>
      </c>
      <c r="F366" s="61">
        <f t="shared" si="128"/>
        <v>0</v>
      </c>
      <c r="G366" s="61">
        <f t="shared" si="128"/>
        <v>0</v>
      </c>
      <c r="H366" s="61">
        <f t="shared" si="128"/>
        <v>0</v>
      </c>
      <c r="I366" s="61">
        <f t="shared" si="128"/>
        <v>0</v>
      </c>
      <c r="J366" s="61">
        <f t="shared" si="128"/>
        <v>0</v>
      </c>
      <c r="K366" s="61">
        <f t="shared" si="128"/>
        <v>0</v>
      </c>
      <c r="L366" s="61">
        <f t="shared" si="128"/>
        <v>0</v>
      </c>
      <c r="M366" s="61">
        <f t="shared" si="128"/>
        <v>0</v>
      </c>
      <c r="N366" s="61">
        <f t="shared" si="128"/>
        <v>0</v>
      </c>
      <c r="O366" s="61">
        <f t="shared" si="128"/>
        <v>0</v>
      </c>
      <c r="P366" s="61">
        <f t="shared" si="128"/>
        <v>0</v>
      </c>
      <c r="Q366" s="61">
        <f t="shared" si="128"/>
        <v>0</v>
      </c>
      <c r="R366" s="61">
        <f t="shared" si="128"/>
        <v>0</v>
      </c>
      <c r="S366" s="61">
        <f t="shared" si="128"/>
        <v>0</v>
      </c>
      <c r="T366" s="61">
        <f t="shared" si="128"/>
        <v>0</v>
      </c>
      <c r="U366" s="61">
        <f t="shared" si="128"/>
        <v>0</v>
      </c>
      <c r="V366" s="61">
        <f t="shared" si="128"/>
        <v>0</v>
      </c>
      <c r="W366" s="61">
        <f t="shared" si="128"/>
        <v>0</v>
      </c>
      <c r="X366" s="61">
        <f t="shared" si="128"/>
        <v>0</v>
      </c>
      <c r="Y366" s="61">
        <f t="shared" si="128"/>
        <v>0</v>
      </c>
      <c r="Z366" s="61">
        <f t="shared" si="128"/>
        <v>0</v>
      </c>
      <c r="AA366" s="61">
        <f t="shared" si="128"/>
        <v>0</v>
      </c>
      <c r="AB366" s="61">
        <f t="shared" si="128"/>
        <v>0</v>
      </c>
      <c r="AC366" s="61">
        <f t="shared" si="128"/>
        <v>0</v>
      </c>
      <c r="AD366" s="61">
        <f t="shared" si="128"/>
        <v>0</v>
      </c>
      <c r="AE366" s="61">
        <f t="shared" si="128"/>
        <v>0</v>
      </c>
      <c r="AF366" s="61">
        <f t="shared" si="128"/>
        <v>0</v>
      </c>
      <c r="AG366" s="61">
        <f t="shared" si="128"/>
        <v>0</v>
      </c>
      <c r="AH366" s="61">
        <f t="shared" si="128"/>
        <v>0</v>
      </c>
      <c r="AI366" s="61">
        <f t="shared" si="128"/>
        <v>0</v>
      </c>
      <c r="AJ366" s="61">
        <f t="shared" si="128"/>
        <v>0</v>
      </c>
      <c r="AK366" s="86">
        <f t="shared" si="128"/>
        <v>0</v>
      </c>
    </row>
    <row r="367" spans="1:39" ht="13" thickTop="1" x14ac:dyDescent="0.4">
      <c r="A367" s="132" t="str">
        <f t="shared" si="127"/>
        <v/>
      </c>
      <c r="B367" s="104"/>
      <c r="C367" s="35"/>
      <c r="D367" s="34"/>
      <c r="E367" s="35"/>
      <c r="F367" s="34"/>
      <c r="G367" s="34"/>
      <c r="H367" s="35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</row>
    <row r="368" spans="1:39" x14ac:dyDescent="0.4">
      <c r="A368" s="132" t="str">
        <f>AM368&amp;B368</f>
        <v>% de Primas Exoneradas de Impuestos</v>
      </c>
      <c r="B368" s="20" t="s">
        <v>38</v>
      </c>
      <c r="C368" s="178">
        <f>IFERROR(D366/C369*100,0)</f>
        <v>0</v>
      </c>
      <c r="D368" s="178"/>
      <c r="E368" s="178">
        <f>IFERROR(F366/E369*100,0)</f>
        <v>0</v>
      </c>
      <c r="F368" s="178"/>
      <c r="G368" s="36"/>
      <c r="H368" s="178">
        <f>IFERROR(I366/H369*100,0)</f>
        <v>0</v>
      </c>
      <c r="I368" s="178"/>
      <c r="J368" s="36"/>
      <c r="K368" s="178">
        <f>IFERROR(L366/K369*100,0)</f>
        <v>0</v>
      </c>
      <c r="L368" s="178"/>
      <c r="M368" s="36"/>
      <c r="N368" s="178">
        <f>IFERROR(O366/N369*100,0)</f>
        <v>0</v>
      </c>
      <c r="O368" s="178"/>
      <c r="P368" s="36"/>
      <c r="Q368" s="178">
        <f>IFERROR(R366/Q369*100,0)</f>
        <v>0</v>
      </c>
      <c r="R368" s="178"/>
      <c r="S368" s="36"/>
      <c r="T368" s="178">
        <f>IFERROR(U366/T369*100,0)</f>
        <v>0</v>
      </c>
      <c r="U368" s="178"/>
      <c r="V368" s="36"/>
      <c r="W368" s="178">
        <f>IFERROR(X366/W369*100,0)</f>
        <v>0</v>
      </c>
      <c r="X368" s="178"/>
      <c r="Y368" s="36"/>
      <c r="Z368" s="178">
        <f>IFERROR(AA366/Z369*100,0)</f>
        <v>0</v>
      </c>
      <c r="AA368" s="178"/>
      <c r="AB368" s="36"/>
      <c r="AC368" s="178">
        <f>IFERROR(AD366/AC369*100,0)</f>
        <v>0</v>
      </c>
      <c r="AD368" s="178"/>
      <c r="AE368" s="36"/>
      <c r="AF368" s="178">
        <f>IFERROR(AG366/AF369*100,0)</f>
        <v>0</v>
      </c>
      <c r="AG368" s="178"/>
      <c r="AH368" s="36"/>
      <c r="AI368" s="178">
        <f>IFERROR(AJ366/AI369*100,0)</f>
        <v>0</v>
      </c>
      <c r="AJ368" s="178"/>
      <c r="AK368" s="36"/>
    </row>
    <row r="369" spans="1:37" x14ac:dyDescent="0.4">
      <c r="A369" s="132" t="str">
        <f>AM369&amp;B369</f>
        <v>Primas Netas Totales</v>
      </c>
      <c r="B369" s="5" t="s">
        <v>39</v>
      </c>
      <c r="C369" s="180">
        <f>IFERROR(C366+D366,0)</f>
        <v>0</v>
      </c>
      <c r="D369" s="181"/>
      <c r="E369" s="180">
        <f>IFERROR(E366+F366,0)</f>
        <v>0</v>
      </c>
      <c r="F369" s="181"/>
      <c r="G369" s="37"/>
      <c r="H369" s="180">
        <f>IFERROR(H366+I366,0)</f>
        <v>0</v>
      </c>
      <c r="I369" s="181"/>
      <c r="J369" s="37"/>
      <c r="K369" s="180">
        <f>IFERROR(K366+L366,0)</f>
        <v>0</v>
      </c>
      <c r="L369" s="181"/>
      <c r="M369" s="37"/>
      <c r="N369" s="180">
        <f>IFERROR(N366+O366,0)</f>
        <v>0</v>
      </c>
      <c r="O369" s="181"/>
      <c r="P369" s="37"/>
      <c r="Q369" s="180">
        <f>IFERROR(Q366+R366,0)</f>
        <v>0</v>
      </c>
      <c r="R369" s="181"/>
      <c r="S369" s="37"/>
      <c r="T369" s="180">
        <f>IFERROR(T366+U366,0)</f>
        <v>0</v>
      </c>
      <c r="U369" s="181"/>
      <c r="V369" s="37"/>
      <c r="W369" s="180">
        <f>IFERROR(W366+X366,0)</f>
        <v>0</v>
      </c>
      <c r="X369" s="181"/>
      <c r="Y369" s="37"/>
      <c r="Z369" s="180">
        <f>IFERROR(Z366+AA366,0)</f>
        <v>0</v>
      </c>
      <c r="AA369" s="181"/>
      <c r="AB369" s="37"/>
      <c r="AC369" s="180">
        <f>IFERROR(AC366+AD366,0)</f>
        <v>0</v>
      </c>
      <c r="AD369" s="181"/>
      <c r="AE369" s="37"/>
      <c r="AF369" s="180">
        <f>IFERROR(AF366+AG366,0)</f>
        <v>0</v>
      </c>
      <c r="AG369" s="181"/>
      <c r="AH369" s="37"/>
      <c r="AI369" s="180">
        <f>IFERROR(AI366+AJ366,0)</f>
        <v>0</v>
      </c>
      <c r="AJ369" s="181"/>
      <c r="AK369" s="37"/>
    </row>
    <row r="370" spans="1:37" x14ac:dyDescent="0.4">
      <c r="A370" s="132" t="str">
        <f>AM370&amp;B370</f>
        <v>% Por Ramos Primas Netas Cobradas</v>
      </c>
      <c r="B370" s="5" t="s">
        <v>40</v>
      </c>
      <c r="C370" s="178">
        <f>SUM(E370:AJ370,0)</f>
        <v>0</v>
      </c>
      <c r="D370" s="181"/>
      <c r="E370" s="178">
        <f>IFERROR(E369/C369*100,0)</f>
        <v>0</v>
      </c>
      <c r="F370" s="178"/>
      <c r="G370" s="36"/>
      <c r="H370" s="178">
        <f>IFERROR(H369/C369*100,0)</f>
        <v>0</v>
      </c>
      <c r="I370" s="178"/>
      <c r="J370" s="36"/>
      <c r="K370" s="178">
        <f>IFERROR(K369/C369*100,0)</f>
        <v>0</v>
      </c>
      <c r="L370" s="178"/>
      <c r="M370" s="36"/>
      <c r="N370" s="178">
        <f>IFERROR(N369/C369*100,0)</f>
        <v>0</v>
      </c>
      <c r="O370" s="178"/>
      <c r="P370" s="36"/>
      <c r="Q370" s="178">
        <f>IFERROR(Q369/C369*100,0)</f>
        <v>0</v>
      </c>
      <c r="R370" s="178"/>
      <c r="S370" s="36"/>
      <c r="T370" s="178">
        <f>IFERROR(T369/C369*100,0)</f>
        <v>0</v>
      </c>
      <c r="U370" s="178"/>
      <c r="V370" s="36"/>
      <c r="W370" s="178">
        <f>IFERROR(W369/C369*100,0)</f>
        <v>0</v>
      </c>
      <c r="X370" s="178"/>
      <c r="Y370" s="36"/>
      <c r="Z370" s="178">
        <f>IFERROR(Z369/C369*100,0)</f>
        <v>0</v>
      </c>
      <c r="AA370" s="178"/>
      <c r="AB370" s="36"/>
      <c r="AC370" s="178">
        <f>IFERROR(AC369/C369*100,0)</f>
        <v>0</v>
      </c>
      <c r="AD370" s="178"/>
      <c r="AE370" s="36"/>
      <c r="AF370" s="178">
        <f>IFERROR(AF369/C369*100,0)</f>
        <v>0</v>
      </c>
      <c r="AG370" s="178"/>
      <c r="AH370" s="36"/>
      <c r="AI370" s="178">
        <f>IFERROR(AI369/C369*100,0)</f>
        <v>0</v>
      </c>
      <c r="AJ370" s="178"/>
      <c r="AK370" s="36"/>
    </row>
    <row r="371" spans="1:37" x14ac:dyDescent="0.4">
      <c r="A371" s="132" t="str">
        <f t="shared" si="127"/>
        <v>Fuente: Superintendencia de Seguros, Dirección de Estudios del Sector Seguros</v>
      </c>
      <c r="B371" s="93" t="s">
        <v>172</v>
      </c>
    </row>
    <row r="372" spans="1:37" x14ac:dyDescent="0.4">
      <c r="A372" s="132" t="str">
        <f t="shared" si="127"/>
        <v/>
      </c>
      <c r="B372" s="23"/>
    </row>
    <row r="373" spans="1:37" x14ac:dyDescent="0.4">
      <c r="A373" s="132" t="str">
        <f t="shared" si="127"/>
        <v/>
      </c>
      <c r="B373" s="23"/>
    </row>
    <row r="374" spans="1:37" x14ac:dyDescent="0.4">
      <c r="A374" s="132" t="str">
        <f t="shared" si="127"/>
        <v/>
      </c>
      <c r="B374" s="23"/>
    </row>
    <row r="375" spans="1:37" x14ac:dyDescent="0.4">
      <c r="A375" s="132" t="str">
        <f t="shared" si="127"/>
        <v/>
      </c>
    </row>
    <row r="376" spans="1:37" x14ac:dyDescent="0.4">
      <c r="A376" s="132" t="str">
        <f t="shared" si="127"/>
        <v/>
      </c>
    </row>
    <row r="377" spans="1:37" ht="20.25" customHeight="1" x14ac:dyDescent="0.6">
      <c r="A377" s="132" t="str">
        <f t="shared" si="127"/>
        <v>Superintendencia de Seguros</v>
      </c>
      <c r="B377" s="182" t="s">
        <v>42</v>
      </c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</row>
    <row r="378" spans="1:37" ht="12.75" customHeight="1" x14ac:dyDescent="0.4">
      <c r="A378" s="132" t="str">
        <f t="shared" si="127"/>
        <v>Primas Netas Cobradas por Compañías, Según Ramos</v>
      </c>
      <c r="B378" s="183" t="s">
        <v>56</v>
      </c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</row>
    <row r="379" spans="1:37" ht="12.75" customHeight="1" x14ac:dyDescent="0.4">
      <c r="A379" s="132" t="str">
        <f t="shared" si="127"/>
        <v>Julio, 2022</v>
      </c>
      <c r="B379" s="184" t="s">
        <v>163</v>
      </c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85"/>
      <c r="AE379" s="185"/>
      <c r="AF379" s="185"/>
      <c r="AG379" s="185"/>
      <c r="AH379" s="185"/>
      <c r="AI379" s="185"/>
      <c r="AJ379" s="185"/>
    </row>
    <row r="380" spans="1:37" ht="12.75" customHeight="1" x14ac:dyDescent="0.4">
      <c r="A380" s="132" t="str">
        <f t="shared" si="127"/>
        <v>(Valores en RD$)</v>
      </c>
      <c r="B380" s="183" t="s">
        <v>91</v>
      </c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</row>
    <row r="381" spans="1:37" x14ac:dyDescent="0.4">
      <c r="A381" s="132" t="str">
        <f t="shared" si="127"/>
        <v/>
      </c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</row>
    <row r="382" spans="1:37" ht="13" thickBot="1" x14ac:dyDescent="0.45">
      <c r="A382" s="132" t="str">
        <f t="shared" si="127"/>
        <v/>
      </c>
    </row>
    <row r="383" spans="1:37" ht="13.35" thickTop="1" thickBot="1" x14ac:dyDescent="0.45">
      <c r="A383" s="132" t="str">
        <f t="shared" si="127"/>
        <v>Compañías</v>
      </c>
      <c r="B383" s="173" t="s">
        <v>33</v>
      </c>
      <c r="C383" s="179" t="s">
        <v>0</v>
      </c>
      <c r="D383" s="179"/>
      <c r="E383" s="179" t="s">
        <v>12</v>
      </c>
      <c r="F383" s="179"/>
      <c r="G383" s="110"/>
      <c r="H383" s="179" t="s">
        <v>13</v>
      </c>
      <c r="I383" s="179"/>
      <c r="J383" s="110"/>
      <c r="K383" s="179" t="s">
        <v>14</v>
      </c>
      <c r="L383" s="179"/>
      <c r="M383" s="110"/>
      <c r="N383" s="179" t="s">
        <v>15</v>
      </c>
      <c r="O383" s="179"/>
      <c r="P383" s="110"/>
      <c r="Q383" s="179" t="s">
        <v>27</v>
      </c>
      <c r="R383" s="179"/>
      <c r="S383" s="110"/>
      <c r="T383" s="179" t="s">
        <v>35</v>
      </c>
      <c r="U383" s="179"/>
      <c r="V383" s="110"/>
      <c r="W383" s="179" t="s">
        <v>16</v>
      </c>
      <c r="X383" s="179"/>
      <c r="Y383" s="110"/>
      <c r="Z383" s="179" t="s">
        <v>67</v>
      </c>
      <c r="AA383" s="179"/>
      <c r="AB383" s="110"/>
      <c r="AC383" s="179" t="s">
        <v>34</v>
      </c>
      <c r="AD383" s="179"/>
      <c r="AE383" s="110"/>
      <c r="AF383" s="179" t="s">
        <v>17</v>
      </c>
      <c r="AG383" s="179"/>
      <c r="AH383" s="110"/>
      <c r="AI383" s="179" t="s">
        <v>18</v>
      </c>
      <c r="AJ383" s="179"/>
      <c r="AK383" s="65"/>
    </row>
    <row r="384" spans="1:37" ht="13.35" thickTop="1" thickBot="1" x14ac:dyDescent="0.45">
      <c r="A384" s="132" t="str">
        <f t="shared" si="127"/>
        <v/>
      </c>
      <c r="B384" s="186"/>
      <c r="C384" s="110" t="s">
        <v>28</v>
      </c>
      <c r="D384" s="110" t="s">
        <v>25</v>
      </c>
      <c r="E384" s="110" t="s">
        <v>28</v>
      </c>
      <c r="F384" s="110" t="s">
        <v>25</v>
      </c>
      <c r="G384" s="110"/>
      <c r="H384" s="110" t="s">
        <v>28</v>
      </c>
      <c r="I384" s="110" t="s">
        <v>25</v>
      </c>
      <c r="J384" s="110"/>
      <c r="K384" s="110" t="s">
        <v>28</v>
      </c>
      <c r="L384" s="110" t="s">
        <v>25</v>
      </c>
      <c r="M384" s="110"/>
      <c r="N384" s="110" t="s">
        <v>28</v>
      </c>
      <c r="O384" s="110" t="s">
        <v>25</v>
      </c>
      <c r="P384" s="110"/>
      <c r="Q384" s="110" t="s">
        <v>28</v>
      </c>
      <c r="R384" s="110" t="s">
        <v>25</v>
      </c>
      <c r="S384" s="110"/>
      <c r="T384" s="110" t="s">
        <v>28</v>
      </c>
      <c r="U384" s="110" t="s">
        <v>25</v>
      </c>
      <c r="V384" s="110"/>
      <c r="W384" s="110" t="s">
        <v>28</v>
      </c>
      <c r="X384" s="110" t="s">
        <v>25</v>
      </c>
      <c r="Y384" s="110"/>
      <c r="Z384" s="110" t="s">
        <v>28</v>
      </c>
      <c r="AA384" s="110" t="s">
        <v>25</v>
      </c>
      <c r="AB384" s="110"/>
      <c r="AC384" s="110" t="s">
        <v>28</v>
      </c>
      <c r="AD384" s="110" t="s">
        <v>25</v>
      </c>
      <c r="AE384" s="110"/>
      <c r="AF384" s="110" t="s">
        <v>28</v>
      </c>
      <c r="AG384" s="110" t="s">
        <v>25</v>
      </c>
      <c r="AH384" s="110"/>
      <c r="AI384" s="110" t="s">
        <v>28</v>
      </c>
      <c r="AJ384" s="110" t="s">
        <v>25</v>
      </c>
      <c r="AK384" s="65"/>
    </row>
    <row r="385" spans="1:39" ht="13" thickTop="1" x14ac:dyDescent="0.4">
      <c r="A385" s="132" t="str">
        <f t="shared" si="127"/>
        <v>JulioSeguros Universal, S. A.</v>
      </c>
      <c r="B385" s="87" t="s">
        <v>84</v>
      </c>
      <c r="C385" s="88">
        <f t="shared" ref="C385:C417" si="129">SUMIF($E$62:$AJ$62,$C$62,$E385:$AJ385)</f>
        <v>0</v>
      </c>
      <c r="D385" s="88">
        <f t="shared" ref="D385:D417" si="130">SUMIF($E$62:$AJ$62,$D$62,$E385:$AJ385)</f>
        <v>0</v>
      </c>
      <c r="E385" s="87" t="s">
        <v>171</v>
      </c>
      <c r="F385" s="87" t="s">
        <v>171</v>
      </c>
      <c r="G385" s="87">
        <f>SUBTOTAL(109,E385:F385)</f>
        <v>0</v>
      </c>
      <c r="H385" s="87" t="s">
        <v>171</v>
      </c>
      <c r="I385" s="87" t="s">
        <v>171</v>
      </c>
      <c r="J385" s="87">
        <f>SUBTOTAL(109,H385:I385)</f>
        <v>0</v>
      </c>
      <c r="K385" s="87" t="s">
        <v>171</v>
      </c>
      <c r="L385" s="87" t="s">
        <v>171</v>
      </c>
      <c r="M385" s="87">
        <f>SUBTOTAL(109,K385:L385)</f>
        <v>0</v>
      </c>
      <c r="N385" s="87" t="s">
        <v>171</v>
      </c>
      <c r="O385" s="87" t="s">
        <v>171</v>
      </c>
      <c r="P385" s="87">
        <f>SUBTOTAL(109,N385:O385)</f>
        <v>0</v>
      </c>
      <c r="Q385" s="87" t="s">
        <v>171</v>
      </c>
      <c r="R385" s="87" t="s">
        <v>171</v>
      </c>
      <c r="S385" s="87">
        <f>SUBTOTAL(109,Q385:R385)</f>
        <v>0</v>
      </c>
      <c r="T385" s="87" t="s">
        <v>171</v>
      </c>
      <c r="U385" s="87" t="s">
        <v>171</v>
      </c>
      <c r="V385" s="87">
        <f>SUBTOTAL(109,T385:U385)</f>
        <v>0</v>
      </c>
      <c r="W385" s="87" t="s">
        <v>171</v>
      </c>
      <c r="X385" s="87" t="s">
        <v>171</v>
      </c>
      <c r="Y385" s="87">
        <f>SUBTOTAL(109,W385:X385)</f>
        <v>0</v>
      </c>
      <c r="Z385" s="87" t="s">
        <v>171</v>
      </c>
      <c r="AA385" s="87" t="s">
        <v>171</v>
      </c>
      <c r="AB385" s="87">
        <f>SUBTOTAL(109,Z385:AA385)</f>
        <v>0</v>
      </c>
      <c r="AC385" s="87" t="s">
        <v>171</v>
      </c>
      <c r="AD385" s="87" t="s">
        <v>171</v>
      </c>
      <c r="AE385" s="87">
        <f>SUBTOTAL(109,AC385:AD385)</f>
        <v>0</v>
      </c>
      <c r="AF385" s="87" t="s">
        <v>171</v>
      </c>
      <c r="AG385" s="87" t="s">
        <v>171</v>
      </c>
      <c r="AH385" s="87">
        <f>SUBTOTAL(109,AF385:AG385)</f>
        <v>0</v>
      </c>
      <c r="AI385" s="87" t="s">
        <v>171</v>
      </c>
      <c r="AJ385" s="87" t="s">
        <v>171</v>
      </c>
      <c r="AK385" s="87">
        <f>SUBTOTAL(109,AI385:AJ385)</f>
        <v>0</v>
      </c>
      <c r="AM385" s="132" t="s">
        <v>6</v>
      </c>
    </row>
    <row r="386" spans="1:39" x14ac:dyDescent="0.4">
      <c r="A386" s="132" t="str">
        <f t="shared" si="127"/>
        <v>JulioHumano Seguros, S. A.</v>
      </c>
      <c r="B386" s="51" t="s">
        <v>92</v>
      </c>
      <c r="C386" s="88">
        <f t="shared" si="129"/>
        <v>0</v>
      </c>
      <c r="D386" s="88">
        <f t="shared" si="130"/>
        <v>0</v>
      </c>
      <c r="E386" s="87" t="s">
        <v>171</v>
      </c>
      <c r="F386" s="87" t="s">
        <v>171</v>
      </c>
      <c r="G386" s="87">
        <f t="shared" ref="G386:G417" si="131">SUBTOTAL(109,E386:F386)</f>
        <v>0</v>
      </c>
      <c r="H386" s="87" t="s">
        <v>171</v>
      </c>
      <c r="I386" s="87" t="s">
        <v>171</v>
      </c>
      <c r="J386" s="87">
        <f t="shared" ref="J386:J417" si="132">SUBTOTAL(109,H386:I386)</f>
        <v>0</v>
      </c>
      <c r="K386" s="87" t="s">
        <v>171</v>
      </c>
      <c r="L386" s="87" t="s">
        <v>171</v>
      </c>
      <c r="M386" s="87">
        <f t="shared" ref="M386:M417" si="133">SUBTOTAL(109,K386:L386)</f>
        <v>0</v>
      </c>
      <c r="N386" s="87" t="s">
        <v>171</v>
      </c>
      <c r="O386" s="87" t="s">
        <v>171</v>
      </c>
      <c r="P386" s="87">
        <f t="shared" ref="P386:P417" si="134">SUBTOTAL(109,N386:O386)</f>
        <v>0</v>
      </c>
      <c r="Q386" s="87" t="s">
        <v>171</v>
      </c>
      <c r="R386" s="87" t="s">
        <v>171</v>
      </c>
      <c r="S386" s="87">
        <f t="shared" ref="S386:S417" si="135">SUBTOTAL(109,Q386:R386)</f>
        <v>0</v>
      </c>
      <c r="T386" s="87" t="s">
        <v>171</v>
      </c>
      <c r="U386" s="87" t="s">
        <v>171</v>
      </c>
      <c r="V386" s="87">
        <f t="shared" ref="V386:V417" si="136">SUBTOTAL(109,T386:U386)</f>
        <v>0</v>
      </c>
      <c r="W386" s="87" t="s">
        <v>171</v>
      </c>
      <c r="X386" s="87" t="s">
        <v>171</v>
      </c>
      <c r="Y386" s="87">
        <f t="shared" ref="Y386:Y417" si="137">SUBTOTAL(109,W386:X386)</f>
        <v>0</v>
      </c>
      <c r="Z386" s="87" t="s">
        <v>171</v>
      </c>
      <c r="AA386" s="87" t="s">
        <v>171</v>
      </c>
      <c r="AB386" s="87">
        <f t="shared" ref="AB386:AB417" si="138">SUBTOTAL(109,Z386:AA386)</f>
        <v>0</v>
      </c>
      <c r="AC386" s="87" t="s">
        <v>171</v>
      </c>
      <c r="AD386" s="87" t="s">
        <v>171</v>
      </c>
      <c r="AE386" s="87">
        <f t="shared" ref="AE386:AE417" si="139">SUBTOTAL(109,AC386:AD386)</f>
        <v>0</v>
      </c>
      <c r="AF386" s="87" t="s">
        <v>171</v>
      </c>
      <c r="AG386" s="87" t="s">
        <v>171</v>
      </c>
      <c r="AH386" s="87">
        <f t="shared" ref="AH386:AH417" si="140">SUBTOTAL(109,AF386:AG386)</f>
        <v>0</v>
      </c>
      <c r="AI386" s="87" t="s">
        <v>171</v>
      </c>
      <c r="AJ386" s="87" t="s">
        <v>171</v>
      </c>
      <c r="AK386" s="87">
        <f t="shared" ref="AK386:AK417" si="141">SUBTOTAL(109,AI386:AJ386)</f>
        <v>0</v>
      </c>
      <c r="AM386" s="132" t="s">
        <v>6</v>
      </c>
    </row>
    <row r="387" spans="1:39" x14ac:dyDescent="0.4">
      <c r="A387" s="132" t="str">
        <f t="shared" si="127"/>
        <v>JulioSeguros Reservas, S. A.</v>
      </c>
      <c r="B387" s="51" t="s">
        <v>93</v>
      </c>
      <c r="C387" s="88">
        <f t="shared" si="129"/>
        <v>0</v>
      </c>
      <c r="D387" s="88">
        <f t="shared" si="130"/>
        <v>0</v>
      </c>
      <c r="E387" s="87" t="s">
        <v>171</v>
      </c>
      <c r="F387" s="87" t="s">
        <v>171</v>
      </c>
      <c r="G387" s="87">
        <f t="shared" si="131"/>
        <v>0</v>
      </c>
      <c r="H387" s="87" t="s">
        <v>171</v>
      </c>
      <c r="I387" s="87" t="s">
        <v>171</v>
      </c>
      <c r="J387" s="87">
        <f t="shared" si="132"/>
        <v>0</v>
      </c>
      <c r="K387" s="87" t="s">
        <v>171</v>
      </c>
      <c r="L387" s="87" t="s">
        <v>171</v>
      </c>
      <c r="M387" s="87">
        <f t="shared" si="133"/>
        <v>0</v>
      </c>
      <c r="N387" s="87" t="s">
        <v>171</v>
      </c>
      <c r="O387" s="87" t="s">
        <v>171</v>
      </c>
      <c r="P387" s="87">
        <f t="shared" si="134"/>
        <v>0</v>
      </c>
      <c r="Q387" s="87" t="s">
        <v>171</v>
      </c>
      <c r="R387" s="87" t="s">
        <v>171</v>
      </c>
      <c r="S387" s="87">
        <f t="shared" si="135"/>
        <v>0</v>
      </c>
      <c r="T387" s="87" t="s">
        <v>171</v>
      </c>
      <c r="U387" s="87" t="s">
        <v>171</v>
      </c>
      <c r="V387" s="87">
        <f t="shared" si="136"/>
        <v>0</v>
      </c>
      <c r="W387" s="87" t="s">
        <v>171</v>
      </c>
      <c r="X387" s="87" t="s">
        <v>171</v>
      </c>
      <c r="Y387" s="87">
        <f t="shared" si="137"/>
        <v>0</v>
      </c>
      <c r="Z387" s="87" t="s">
        <v>171</v>
      </c>
      <c r="AA387" s="87" t="s">
        <v>171</v>
      </c>
      <c r="AB387" s="87">
        <f t="shared" si="138"/>
        <v>0</v>
      </c>
      <c r="AC387" s="87" t="s">
        <v>171</v>
      </c>
      <c r="AD387" s="87" t="s">
        <v>171</v>
      </c>
      <c r="AE387" s="87">
        <f t="shared" si="139"/>
        <v>0</v>
      </c>
      <c r="AF387" s="87" t="s">
        <v>171</v>
      </c>
      <c r="AG387" s="87" t="s">
        <v>171</v>
      </c>
      <c r="AH387" s="87">
        <f t="shared" si="140"/>
        <v>0</v>
      </c>
      <c r="AI387" s="87" t="s">
        <v>171</v>
      </c>
      <c r="AJ387" s="87" t="s">
        <v>171</v>
      </c>
      <c r="AK387" s="87">
        <f t="shared" si="141"/>
        <v>0</v>
      </c>
      <c r="AM387" s="132" t="s">
        <v>6</v>
      </c>
    </row>
    <row r="388" spans="1:39" x14ac:dyDescent="0.4">
      <c r="A388" s="132" t="str">
        <f t="shared" si="127"/>
        <v>JulioMapfre BHD Compañía de Seguros</v>
      </c>
      <c r="B388" s="51" t="s">
        <v>110</v>
      </c>
      <c r="C388" s="88">
        <f t="shared" si="129"/>
        <v>0</v>
      </c>
      <c r="D388" s="88">
        <f t="shared" si="130"/>
        <v>0</v>
      </c>
      <c r="E388" s="87" t="s">
        <v>171</v>
      </c>
      <c r="F388" s="87" t="s">
        <v>171</v>
      </c>
      <c r="G388" s="87">
        <f t="shared" si="131"/>
        <v>0</v>
      </c>
      <c r="H388" s="87" t="s">
        <v>171</v>
      </c>
      <c r="I388" s="87" t="s">
        <v>171</v>
      </c>
      <c r="J388" s="87">
        <f t="shared" si="132"/>
        <v>0</v>
      </c>
      <c r="K388" s="87" t="s">
        <v>171</v>
      </c>
      <c r="L388" s="87" t="s">
        <v>171</v>
      </c>
      <c r="M388" s="87">
        <f t="shared" si="133"/>
        <v>0</v>
      </c>
      <c r="N388" s="87" t="s">
        <v>171</v>
      </c>
      <c r="O388" s="87" t="s">
        <v>171</v>
      </c>
      <c r="P388" s="87">
        <f t="shared" si="134"/>
        <v>0</v>
      </c>
      <c r="Q388" s="87" t="s">
        <v>171</v>
      </c>
      <c r="R388" s="87" t="s">
        <v>171</v>
      </c>
      <c r="S388" s="87">
        <f t="shared" si="135"/>
        <v>0</v>
      </c>
      <c r="T388" s="87" t="s">
        <v>171</v>
      </c>
      <c r="U388" s="87" t="s">
        <v>171</v>
      </c>
      <c r="V388" s="87">
        <f t="shared" si="136"/>
        <v>0</v>
      </c>
      <c r="W388" s="87" t="s">
        <v>171</v>
      </c>
      <c r="X388" s="87" t="s">
        <v>171</v>
      </c>
      <c r="Y388" s="87">
        <f t="shared" si="137"/>
        <v>0</v>
      </c>
      <c r="Z388" s="87" t="s">
        <v>171</v>
      </c>
      <c r="AA388" s="87" t="s">
        <v>171</v>
      </c>
      <c r="AB388" s="87">
        <f t="shared" si="138"/>
        <v>0</v>
      </c>
      <c r="AC388" s="87" t="s">
        <v>171</v>
      </c>
      <c r="AD388" s="87" t="s">
        <v>171</v>
      </c>
      <c r="AE388" s="87">
        <f t="shared" si="139"/>
        <v>0</v>
      </c>
      <c r="AF388" s="87" t="s">
        <v>171</v>
      </c>
      <c r="AG388" s="87" t="s">
        <v>171</v>
      </c>
      <c r="AH388" s="87">
        <f t="shared" si="140"/>
        <v>0</v>
      </c>
      <c r="AI388" s="87" t="s">
        <v>171</v>
      </c>
      <c r="AJ388" s="87" t="s">
        <v>171</v>
      </c>
      <c r="AK388" s="87">
        <f t="shared" si="141"/>
        <v>0</v>
      </c>
      <c r="AM388" s="132" t="s">
        <v>6</v>
      </c>
    </row>
    <row r="389" spans="1:39" x14ac:dyDescent="0.4">
      <c r="A389" s="132" t="str">
        <f t="shared" si="127"/>
        <v>JulioLa Colonial, S. A., Compañia De Seguros</v>
      </c>
      <c r="B389" s="51" t="s">
        <v>111</v>
      </c>
      <c r="C389" s="88">
        <f t="shared" si="129"/>
        <v>0</v>
      </c>
      <c r="D389" s="88">
        <f t="shared" si="130"/>
        <v>0</v>
      </c>
      <c r="E389" s="87" t="s">
        <v>171</v>
      </c>
      <c r="F389" s="87" t="s">
        <v>171</v>
      </c>
      <c r="G389" s="87">
        <f t="shared" si="131"/>
        <v>0</v>
      </c>
      <c r="H389" s="87" t="s">
        <v>171</v>
      </c>
      <c r="I389" s="87" t="s">
        <v>171</v>
      </c>
      <c r="J389" s="87">
        <f t="shared" si="132"/>
        <v>0</v>
      </c>
      <c r="K389" s="87" t="s">
        <v>171</v>
      </c>
      <c r="L389" s="87" t="s">
        <v>171</v>
      </c>
      <c r="M389" s="87">
        <f t="shared" si="133"/>
        <v>0</v>
      </c>
      <c r="N389" s="87" t="s">
        <v>171</v>
      </c>
      <c r="O389" s="87" t="s">
        <v>171</v>
      </c>
      <c r="P389" s="87">
        <f t="shared" si="134"/>
        <v>0</v>
      </c>
      <c r="Q389" s="87" t="s">
        <v>171</v>
      </c>
      <c r="R389" s="87" t="s">
        <v>171</v>
      </c>
      <c r="S389" s="87">
        <f t="shared" si="135"/>
        <v>0</v>
      </c>
      <c r="T389" s="87" t="s">
        <v>171</v>
      </c>
      <c r="U389" s="87" t="s">
        <v>171</v>
      </c>
      <c r="V389" s="87">
        <f t="shared" si="136"/>
        <v>0</v>
      </c>
      <c r="W389" s="87" t="s">
        <v>171</v>
      </c>
      <c r="X389" s="87" t="s">
        <v>171</v>
      </c>
      <c r="Y389" s="87">
        <f t="shared" si="137"/>
        <v>0</v>
      </c>
      <c r="Z389" s="87" t="s">
        <v>171</v>
      </c>
      <c r="AA389" s="87" t="s">
        <v>171</v>
      </c>
      <c r="AB389" s="87">
        <f t="shared" si="138"/>
        <v>0</v>
      </c>
      <c r="AC389" s="87" t="s">
        <v>171</v>
      </c>
      <c r="AD389" s="87" t="s">
        <v>171</v>
      </c>
      <c r="AE389" s="87">
        <f t="shared" si="139"/>
        <v>0</v>
      </c>
      <c r="AF389" s="87" t="s">
        <v>171</v>
      </c>
      <c r="AG389" s="87" t="s">
        <v>171</v>
      </c>
      <c r="AH389" s="87">
        <f t="shared" si="140"/>
        <v>0</v>
      </c>
      <c r="AI389" s="87" t="s">
        <v>171</v>
      </c>
      <c r="AJ389" s="87" t="s">
        <v>171</v>
      </c>
      <c r="AK389" s="87">
        <f t="shared" si="141"/>
        <v>0</v>
      </c>
      <c r="AM389" s="132" t="s">
        <v>6</v>
      </c>
    </row>
    <row r="390" spans="1:39" x14ac:dyDescent="0.4">
      <c r="A390" s="132" t="str">
        <f t="shared" si="127"/>
        <v>JulioSeguros Sura, S.A.</v>
      </c>
      <c r="B390" s="51" t="s">
        <v>112</v>
      </c>
      <c r="C390" s="88">
        <f t="shared" si="129"/>
        <v>0</v>
      </c>
      <c r="D390" s="88">
        <f t="shared" si="130"/>
        <v>0</v>
      </c>
      <c r="E390" s="87" t="s">
        <v>171</v>
      </c>
      <c r="F390" s="87" t="s">
        <v>171</v>
      </c>
      <c r="G390" s="87">
        <f t="shared" si="131"/>
        <v>0</v>
      </c>
      <c r="H390" s="87" t="s">
        <v>171</v>
      </c>
      <c r="I390" s="87" t="s">
        <v>171</v>
      </c>
      <c r="J390" s="87">
        <f t="shared" si="132"/>
        <v>0</v>
      </c>
      <c r="K390" s="87" t="s">
        <v>171</v>
      </c>
      <c r="L390" s="87" t="s">
        <v>171</v>
      </c>
      <c r="M390" s="87">
        <f t="shared" si="133"/>
        <v>0</v>
      </c>
      <c r="N390" s="87" t="s">
        <v>171</v>
      </c>
      <c r="O390" s="87" t="s">
        <v>171</v>
      </c>
      <c r="P390" s="87">
        <f t="shared" si="134"/>
        <v>0</v>
      </c>
      <c r="Q390" s="87" t="s">
        <v>171</v>
      </c>
      <c r="R390" s="87" t="s">
        <v>171</v>
      </c>
      <c r="S390" s="87">
        <f t="shared" si="135"/>
        <v>0</v>
      </c>
      <c r="T390" s="87" t="s">
        <v>171</v>
      </c>
      <c r="U390" s="87" t="s">
        <v>171</v>
      </c>
      <c r="V390" s="87">
        <f t="shared" si="136"/>
        <v>0</v>
      </c>
      <c r="W390" s="87" t="s">
        <v>171</v>
      </c>
      <c r="X390" s="87" t="s">
        <v>171</v>
      </c>
      <c r="Y390" s="87">
        <f t="shared" si="137"/>
        <v>0</v>
      </c>
      <c r="Z390" s="87" t="s">
        <v>171</v>
      </c>
      <c r="AA390" s="87" t="s">
        <v>171</v>
      </c>
      <c r="AB390" s="87">
        <f t="shared" si="138"/>
        <v>0</v>
      </c>
      <c r="AC390" s="87" t="s">
        <v>171</v>
      </c>
      <c r="AD390" s="87" t="s">
        <v>171</v>
      </c>
      <c r="AE390" s="87">
        <f t="shared" si="139"/>
        <v>0</v>
      </c>
      <c r="AF390" s="87" t="s">
        <v>171</v>
      </c>
      <c r="AG390" s="87" t="s">
        <v>171</v>
      </c>
      <c r="AH390" s="87">
        <f t="shared" si="140"/>
        <v>0</v>
      </c>
      <c r="AI390" s="87" t="s">
        <v>171</v>
      </c>
      <c r="AJ390" s="87" t="s">
        <v>171</v>
      </c>
      <c r="AK390" s="87">
        <f t="shared" si="141"/>
        <v>0</v>
      </c>
      <c r="AM390" s="132" t="s">
        <v>6</v>
      </c>
    </row>
    <row r="391" spans="1:39" x14ac:dyDescent="0.4">
      <c r="A391" s="132" t="str">
        <f t="shared" si="127"/>
        <v>JulioSeguros Crecer, S. A.</v>
      </c>
      <c r="B391" s="51" t="s">
        <v>94</v>
      </c>
      <c r="C391" s="88">
        <f t="shared" si="129"/>
        <v>0</v>
      </c>
      <c r="D391" s="88">
        <f t="shared" si="130"/>
        <v>0</v>
      </c>
      <c r="E391" s="87" t="s">
        <v>171</v>
      </c>
      <c r="F391" s="87" t="s">
        <v>171</v>
      </c>
      <c r="G391" s="87">
        <f t="shared" si="131"/>
        <v>0</v>
      </c>
      <c r="H391" s="87" t="s">
        <v>171</v>
      </c>
      <c r="I391" s="87" t="s">
        <v>171</v>
      </c>
      <c r="J391" s="87">
        <f t="shared" si="132"/>
        <v>0</v>
      </c>
      <c r="K391" s="87" t="s">
        <v>171</v>
      </c>
      <c r="L391" s="87" t="s">
        <v>171</v>
      </c>
      <c r="M391" s="87">
        <f t="shared" si="133"/>
        <v>0</v>
      </c>
      <c r="N391" s="87" t="s">
        <v>171</v>
      </c>
      <c r="O391" s="87" t="s">
        <v>171</v>
      </c>
      <c r="P391" s="87">
        <f t="shared" si="134"/>
        <v>0</v>
      </c>
      <c r="Q391" s="87" t="s">
        <v>171</v>
      </c>
      <c r="R391" s="87" t="s">
        <v>171</v>
      </c>
      <c r="S391" s="87">
        <f t="shared" si="135"/>
        <v>0</v>
      </c>
      <c r="T391" s="87" t="s">
        <v>171</v>
      </c>
      <c r="U391" s="87" t="s">
        <v>171</v>
      </c>
      <c r="V391" s="87">
        <f t="shared" si="136"/>
        <v>0</v>
      </c>
      <c r="W391" s="87" t="s">
        <v>171</v>
      </c>
      <c r="X391" s="87" t="s">
        <v>171</v>
      </c>
      <c r="Y391" s="87">
        <f t="shared" si="137"/>
        <v>0</v>
      </c>
      <c r="Z391" s="87" t="s">
        <v>171</v>
      </c>
      <c r="AA391" s="87" t="s">
        <v>171</v>
      </c>
      <c r="AB391" s="87">
        <f t="shared" si="138"/>
        <v>0</v>
      </c>
      <c r="AC391" s="87" t="s">
        <v>171</v>
      </c>
      <c r="AD391" s="87" t="s">
        <v>171</v>
      </c>
      <c r="AE391" s="87">
        <f t="shared" si="139"/>
        <v>0</v>
      </c>
      <c r="AF391" s="87" t="s">
        <v>171</v>
      </c>
      <c r="AG391" s="87" t="s">
        <v>171</v>
      </c>
      <c r="AH391" s="87">
        <f t="shared" si="140"/>
        <v>0</v>
      </c>
      <c r="AI391" s="87" t="s">
        <v>171</v>
      </c>
      <c r="AJ391" s="87" t="s">
        <v>171</v>
      </c>
      <c r="AK391" s="87">
        <f t="shared" si="141"/>
        <v>0</v>
      </c>
      <c r="AM391" s="132" t="s">
        <v>6</v>
      </c>
    </row>
    <row r="392" spans="1:39" x14ac:dyDescent="0.4">
      <c r="A392" s="132" t="str">
        <f t="shared" si="127"/>
        <v>JulioWorldwide Seguros, S. A.</v>
      </c>
      <c r="B392" s="51" t="s">
        <v>113</v>
      </c>
      <c r="C392" s="88">
        <f t="shared" si="129"/>
        <v>0</v>
      </c>
      <c r="D392" s="88">
        <f t="shared" si="130"/>
        <v>0</v>
      </c>
      <c r="E392" s="87" t="s">
        <v>171</v>
      </c>
      <c r="F392" s="87" t="s">
        <v>171</v>
      </c>
      <c r="G392" s="87">
        <f t="shared" si="131"/>
        <v>0</v>
      </c>
      <c r="H392" s="87" t="s">
        <v>171</v>
      </c>
      <c r="I392" s="87" t="s">
        <v>171</v>
      </c>
      <c r="J392" s="87">
        <f t="shared" si="132"/>
        <v>0</v>
      </c>
      <c r="K392" s="87" t="s">
        <v>171</v>
      </c>
      <c r="L392" s="87" t="s">
        <v>171</v>
      </c>
      <c r="M392" s="87">
        <f t="shared" si="133"/>
        <v>0</v>
      </c>
      <c r="N392" s="87" t="s">
        <v>171</v>
      </c>
      <c r="O392" s="87" t="s">
        <v>171</v>
      </c>
      <c r="P392" s="87">
        <f t="shared" si="134"/>
        <v>0</v>
      </c>
      <c r="Q392" s="87" t="s">
        <v>171</v>
      </c>
      <c r="R392" s="87" t="s">
        <v>171</v>
      </c>
      <c r="S392" s="87">
        <f t="shared" si="135"/>
        <v>0</v>
      </c>
      <c r="T392" s="87" t="s">
        <v>171</v>
      </c>
      <c r="U392" s="87" t="s">
        <v>171</v>
      </c>
      <c r="V392" s="87">
        <f t="shared" si="136"/>
        <v>0</v>
      </c>
      <c r="W392" s="87" t="s">
        <v>171</v>
      </c>
      <c r="X392" s="87" t="s">
        <v>171</v>
      </c>
      <c r="Y392" s="87">
        <f t="shared" si="137"/>
        <v>0</v>
      </c>
      <c r="Z392" s="87" t="s">
        <v>171</v>
      </c>
      <c r="AA392" s="87" t="s">
        <v>171</v>
      </c>
      <c r="AB392" s="87">
        <f t="shared" si="138"/>
        <v>0</v>
      </c>
      <c r="AC392" s="87" t="s">
        <v>171</v>
      </c>
      <c r="AD392" s="87" t="s">
        <v>171</v>
      </c>
      <c r="AE392" s="87">
        <f t="shared" si="139"/>
        <v>0</v>
      </c>
      <c r="AF392" s="87" t="s">
        <v>171</v>
      </c>
      <c r="AG392" s="87" t="s">
        <v>171</v>
      </c>
      <c r="AH392" s="87">
        <f t="shared" si="140"/>
        <v>0</v>
      </c>
      <c r="AI392" s="87" t="s">
        <v>171</v>
      </c>
      <c r="AJ392" s="87" t="s">
        <v>171</v>
      </c>
      <c r="AK392" s="87">
        <f t="shared" si="141"/>
        <v>0</v>
      </c>
      <c r="AM392" s="132" t="s">
        <v>6</v>
      </c>
    </row>
    <row r="393" spans="1:39" x14ac:dyDescent="0.4">
      <c r="A393" s="132" t="str">
        <f t="shared" si="127"/>
        <v>JulioGeneral de Seguros, S. A.</v>
      </c>
      <c r="B393" s="51" t="s">
        <v>77</v>
      </c>
      <c r="C393" s="88">
        <f t="shared" si="129"/>
        <v>0</v>
      </c>
      <c r="D393" s="88">
        <f t="shared" si="130"/>
        <v>0</v>
      </c>
      <c r="E393" s="87" t="s">
        <v>171</v>
      </c>
      <c r="F393" s="87" t="s">
        <v>171</v>
      </c>
      <c r="G393" s="87">
        <f t="shared" si="131"/>
        <v>0</v>
      </c>
      <c r="H393" s="87" t="s">
        <v>171</v>
      </c>
      <c r="I393" s="87" t="s">
        <v>171</v>
      </c>
      <c r="J393" s="87">
        <f t="shared" si="132"/>
        <v>0</v>
      </c>
      <c r="K393" s="87" t="s">
        <v>171</v>
      </c>
      <c r="L393" s="87" t="s">
        <v>171</v>
      </c>
      <c r="M393" s="87">
        <f t="shared" si="133"/>
        <v>0</v>
      </c>
      <c r="N393" s="87" t="s">
        <v>171</v>
      </c>
      <c r="O393" s="87" t="s">
        <v>171</v>
      </c>
      <c r="P393" s="87">
        <f t="shared" si="134"/>
        <v>0</v>
      </c>
      <c r="Q393" s="87" t="s">
        <v>171</v>
      </c>
      <c r="R393" s="87" t="s">
        <v>171</v>
      </c>
      <c r="S393" s="87">
        <f t="shared" si="135"/>
        <v>0</v>
      </c>
      <c r="T393" s="87" t="s">
        <v>171</v>
      </c>
      <c r="U393" s="87" t="s">
        <v>171</v>
      </c>
      <c r="V393" s="87">
        <f t="shared" si="136"/>
        <v>0</v>
      </c>
      <c r="W393" s="87" t="s">
        <v>171</v>
      </c>
      <c r="X393" s="87" t="s">
        <v>171</v>
      </c>
      <c r="Y393" s="87">
        <f t="shared" si="137"/>
        <v>0</v>
      </c>
      <c r="Z393" s="87" t="s">
        <v>171</v>
      </c>
      <c r="AA393" s="87" t="s">
        <v>171</v>
      </c>
      <c r="AB393" s="87">
        <f t="shared" si="138"/>
        <v>0</v>
      </c>
      <c r="AC393" s="87" t="s">
        <v>171</v>
      </c>
      <c r="AD393" s="87" t="s">
        <v>171</v>
      </c>
      <c r="AE393" s="87">
        <f t="shared" si="139"/>
        <v>0</v>
      </c>
      <c r="AF393" s="87" t="s">
        <v>171</v>
      </c>
      <c r="AG393" s="87" t="s">
        <v>171</v>
      </c>
      <c r="AH393" s="87">
        <f t="shared" si="140"/>
        <v>0</v>
      </c>
      <c r="AI393" s="87" t="s">
        <v>171</v>
      </c>
      <c r="AJ393" s="87" t="s">
        <v>171</v>
      </c>
      <c r="AK393" s="87">
        <f t="shared" si="141"/>
        <v>0</v>
      </c>
      <c r="AM393" s="132" t="s">
        <v>6</v>
      </c>
    </row>
    <row r="394" spans="1:39" x14ac:dyDescent="0.4">
      <c r="A394" s="132" t="str">
        <f t="shared" si="127"/>
        <v>JulioSeguros Pepín, S. A.</v>
      </c>
      <c r="B394" s="51" t="s">
        <v>114</v>
      </c>
      <c r="C394" s="88">
        <f t="shared" si="129"/>
        <v>0</v>
      </c>
      <c r="D394" s="88">
        <f t="shared" si="130"/>
        <v>0</v>
      </c>
      <c r="E394" s="87" t="s">
        <v>171</v>
      </c>
      <c r="F394" s="87" t="s">
        <v>171</v>
      </c>
      <c r="G394" s="87">
        <f t="shared" si="131"/>
        <v>0</v>
      </c>
      <c r="H394" s="87" t="s">
        <v>171</v>
      </c>
      <c r="I394" s="87" t="s">
        <v>171</v>
      </c>
      <c r="J394" s="87">
        <f t="shared" si="132"/>
        <v>0</v>
      </c>
      <c r="K394" s="87" t="s">
        <v>171</v>
      </c>
      <c r="L394" s="87" t="s">
        <v>171</v>
      </c>
      <c r="M394" s="87">
        <f t="shared" si="133"/>
        <v>0</v>
      </c>
      <c r="N394" s="87" t="s">
        <v>171</v>
      </c>
      <c r="O394" s="87" t="s">
        <v>171</v>
      </c>
      <c r="P394" s="87">
        <f t="shared" si="134"/>
        <v>0</v>
      </c>
      <c r="Q394" s="87" t="s">
        <v>171</v>
      </c>
      <c r="R394" s="87" t="s">
        <v>171</v>
      </c>
      <c r="S394" s="87">
        <f t="shared" si="135"/>
        <v>0</v>
      </c>
      <c r="T394" s="87" t="s">
        <v>171</v>
      </c>
      <c r="U394" s="87" t="s">
        <v>171</v>
      </c>
      <c r="V394" s="87">
        <f t="shared" si="136"/>
        <v>0</v>
      </c>
      <c r="W394" s="87" t="s">
        <v>171</v>
      </c>
      <c r="X394" s="87" t="s">
        <v>171</v>
      </c>
      <c r="Y394" s="87">
        <f t="shared" si="137"/>
        <v>0</v>
      </c>
      <c r="Z394" s="87" t="s">
        <v>171</v>
      </c>
      <c r="AA394" s="87" t="s">
        <v>171</v>
      </c>
      <c r="AB394" s="87">
        <f t="shared" si="138"/>
        <v>0</v>
      </c>
      <c r="AC394" s="87" t="s">
        <v>171</v>
      </c>
      <c r="AD394" s="87" t="s">
        <v>171</v>
      </c>
      <c r="AE394" s="87">
        <f t="shared" si="139"/>
        <v>0</v>
      </c>
      <c r="AF394" s="87" t="s">
        <v>171</v>
      </c>
      <c r="AG394" s="87" t="s">
        <v>171</v>
      </c>
      <c r="AH394" s="87">
        <f t="shared" si="140"/>
        <v>0</v>
      </c>
      <c r="AI394" s="87" t="s">
        <v>171</v>
      </c>
      <c r="AJ394" s="87" t="s">
        <v>171</v>
      </c>
      <c r="AK394" s="87">
        <f t="shared" si="141"/>
        <v>0</v>
      </c>
      <c r="AM394" s="132" t="s">
        <v>6</v>
      </c>
    </row>
    <row r="395" spans="1:39" x14ac:dyDescent="0.4">
      <c r="A395" s="132" t="str">
        <f t="shared" si="127"/>
        <v>JulioLa Monumental de Seguros, S. A.</v>
      </c>
      <c r="B395" s="51" t="s">
        <v>85</v>
      </c>
      <c r="C395" s="88">
        <f t="shared" si="129"/>
        <v>0</v>
      </c>
      <c r="D395" s="88">
        <f t="shared" si="130"/>
        <v>0</v>
      </c>
      <c r="E395" s="87" t="s">
        <v>171</v>
      </c>
      <c r="F395" s="87" t="s">
        <v>171</v>
      </c>
      <c r="G395" s="87">
        <f t="shared" si="131"/>
        <v>0</v>
      </c>
      <c r="H395" s="87" t="s">
        <v>171</v>
      </c>
      <c r="I395" s="87" t="s">
        <v>171</v>
      </c>
      <c r="J395" s="87">
        <f t="shared" si="132"/>
        <v>0</v>
      </c>
      <c r="K395" s="87" t="s">
        <v>171</v>
      </c>
      <c r="L395" s="87" t="s">
        <v>171</v>
      </c>
      <c r="M395" s="87">
        <f t="shared" si="133"/>
        <v>0</v>
      </c>
      <c r="N395" s="87" t="s">
        <v>171</v>
      </c>
      <c r="O395" s="87" t="s">
        <v>171</v>
      </c>
      <c r="P395" s="87">
        <f t="shared" si="134"/>
        <v>0</v>
      </c>
      <c r="Q395" s="87" t="s">
        <v>171</v>
      </c>
      <c r="R395" s="87" t="s">
        <v>171</v>
      </c>
      <c r="S395" s="87">
        <f t="shared" si="135"/>
        <v>0</v>
      </c>
      <c r="T395" s="87" t="s">
        <v>171</v>
      </c>
      <c r="U395" s="87" t="s">
        <v>171</v>
      </c>
      <c r="V395" s="87">
        <f t="shared" si="136"/>
        <v>0</v>
      </c>
      <c r="W395" s="87" t="s">
        <v>171</v>
      </c>
      <c r="X395" s="87" t="s">
        <v>171</v>
      </c>
      <c r="Y395" s="87">
        <f t="shared" si="137"/>
        <v>0</v>
      </c>
      <c r="Z395" s="87" t="s">
        <v>171</v>
      </c>
      <c r="AA395" s="87" t="s">
        <v>171</v>
      </c>
      <c r="AB395" s="87">
        <f t="shared" si="138"/>
        <v>0</v>
      </c>
      <c r="AC395" s="87" t="s">
        <v>171</v>
      </c>
      <c r="AD395" s="87" t="s">
        <v>171</v>
      </c>
      <c r="AE395" s="87">
        <f t="shared" si="139"/>
        <v>0</v>
      </c>
      <c r="AF395" s="87" t="s">
        <v>171</v>
      </c>
      <c r="AG395" s="87" t="s">
        <v>171</v>
      </c>
      <c r="AH395" s="87">
        <f t="shared" si="140"/>
        <v>0</v>
      </c>
      <c r="AI395" s="87" t="s">
        <v>171</v>
      </c>
      <c r="AJ395" s="87" t="s">
        <v>171</v>
      </c>
      <c r="AK395" s="87">
        <f t="shared" si="141"/>
        <v>0</v>
      </c>
      <c r="AM395" s="132" t="s">
        <v>6</v>
      </c>
    </row>
    <row r="396" spans="1:39" x14ac:dyDescent="0.4">
      <c r="A396" s="132" t="str">
        <f t="shared" si="127"/>
        <v>JulioCompañía Dominicana de Seguros, C. por A.</v>
      </c>
      <c r="B396" s="51" t="s">
        <v>115</v>
      </c>
      <c r="C396" s="88">
        <f t="shared" si="129"/>
        <v>0</v>
      </c>
      <c r="D396" s="88">
        <f t="shared" si="130"/>
        <v>0</v>
      </c>
      <c r="E396" s="87" t="s">
        <v>171</v>
      </c>
      <c r="F396" s="87" t="s">
        <v>171</v>
      </c>
      <c r="G396" s="87">
        <f t="shared" si="131"/>
        <v>0</v>
      </c>
      <c r="H396" s="87" t="s">
        <v>171</v>
      </c>
      <c r="I396" s="87" t="s">
        <v>171</v>
      </c>
      <c r="J396" s="87">
        <f t="shared" si="132"/>
        <v>0</v>
      </c>
      <c r="K396" s="87" t="s">
        <v>171</v>
      </c>
      <c r="L396" s="87" t="s">
        <v>171</v>
      </c>
      <c r="M396" s="87">
        <f t="shared" si="133"/>
        <v>0</v>
      </c>
      <c r="N396" s="87" t="s">
        <v>171</v>
      </c>
      <c r="O396" s="87" t="s">
        <v>171</v>
      </c>
      <c r="P396" s="87">
        <f t="shared" si="134"/>
        <v>0</v>
      </c>
      <c r="Q396" s="87" t="s">
        <v>171</v>
      </c>
      <c r="R396" s="87" t="s">
        <v>171</v>
      </c>
      <c r="S396" s="87">
        <f t="shared" si="135"/>
        <v>0</v>
      </c>
      <c r="T396" s="87" t="s">
        <v>171</v>
      </c>
      <c r="U396" s="87" t="s">
        <v>171</v>
      </c>
      <c r="V396" s="87">
        <f t="shared" si="136"/>
        <v>0</v>
      </c>
      <c r="W396" s="87" t="s">
        <v>171</v>
      </c>
      <c r="X396" s="87" t="s">
        <v>171</v>
      </c>
      <c r="Y396" s="87">
        <f t="shared" si="137"/>
        <v>0</v>
      </c>
      <c r="Z396" s="87" t="s">
        <v>171</v>
      </c>
      <c r="AA396" s="87" t="s">
        <v>171</v>
      </c>
      <c r="AB396" s="87">
        <f t="shared" si="138"/>
        <v>0</v>
      </c>
      <c r="AC396" s="87" t="s">
        <v>171</v>
      </c>
      <c r="AD396" s="87" t="s">
        <v>171</v>
      </c>
      <c r="AE396" s="87">
        <f t="shared" si="139"/>
        <v>0</v>
      </c>
      <c r="AF396" s="87" t="s">
        <v>171</v>
      </c>
      <c r="AG396" s="87" t="s">
        <v>171</v>
      </c>
      <c r="AH396" s="87">
        <f t="shared" si="140"/>
        <v>0</v>
      </c>
      <c r="AI396" s="87" t="s">
        <v>171</v>
      </c>
      <c r="AJ396" s="87" t="s">
        <v>171</v>
      </c>
      <c r="AK396" s="87">
        <f t="shared" si="141"/>
        <v>0</v>
      </c>
      <c r="AM396" s="132" t="s">
        <v>6</v>
      </c>
    </row>
    <row r="397" spans="1:39" x14ac:dyDescent="0.4">
      <c r="A397" s="132" t="str">
        <f t="shared" si="127"/>
        <v>JulioPatria, S. A., Compañía de Seguros</v>
      </c>
      <c r="B397" s="51" t="s">
        <v>116</v>
      </c>
      <c r="C397" s="88">
        <f t="shared" si="129"/>
        <v>0</v>
      </c>
      <c r="D397" s="88">
        <f t="shared" si="130"/>
        <v>0</v>
      </c>
      <c r="E397" s="87" t="s">
        <v>171</v>
      </c>
      <c r="F397" s="87" t="s">
        <v>171</v>
      </c>
      <c r="G397" s="87">
        <f t="shared" si="131"/>
        <v>0</v>
      </c>
      <c r="H397" s="87" t="s">
        <v>171</v>
      </c>
      <c r="I397" s="87" t="s">
        <v>171</v>
      </c>
      <c r="J397" s="87">
        <f t="shared" si="132"/>
        <v>0</v>
      </c>
      <c r="K397" s="87" t="s">
        <v>171</v>
      </c>
      <c r="L397" s="87" t="s">
        <v>171</v>
      </c>
      <c r="M397" s="87">
        <f t="shared" si="133"/>
        <v>0</v>
      </c>
      <c r="N397" s="87" t="s">
        <v>171</v>
      </c>
      <c r="O397" s="87" t="s">
        <v>171</v>
      </c>
      <c r="P397" s="87">
        <f t="shared" si="134"/>
        <v>0</v>
      </c>
      <c r="Q397" s="87" t="s">
        <v>171</v>
      </c>
      <c r="R397" s="87" t="s">
        <v>171</v>
      </c>
      <c r="S397" s="87">
        <f t="shared" si="135"/>
        <v>0</v>
      </c>
      <c r="T397" s="87" t="s">
        <v>171</v>
      </c>
      <c r="U397" s="87" t="s">
        <v>171</v>
      </c>
      <c r="V397" s="87">
        <f t="shared" si="136"/>
        <v>0</v>
      </c>
      <c r="W397" s="87" t="s">
        <v>171</v>
      </c>
      <c r="X397" s="87" t="s">
        <v>171</v>
      </c>
      <c r="Y397" s="87">
        <f t="shared" si="137"/>
        <v>0</v>
      </c>
      <c r="Z397" s="87" t="s">
        <v>171</v>
      </c>
      <c r="AA397" s="87" t="s">
        <v>171</v>
      </c>
      <c r="AB397" s="87">
        <f t="shared" si="138"/>
        <v>0</v>
      </c>
      <c r="AC397" s="87" t="s">
        <v>171</v>
      </c>
      <c r="AD397" s="87" t="s">
        <v>171</v>
      </c>
      <c r="AE397" s="87">
        <f t="shared" si="139"/>
        <v>0</v>
      </c>
      <c r="AF397" s="87" t="s">
        <v>171</v>
      </c>
      <c r="AG397" s="87" t="s">
        <v>171</v>
      </c>
      <c r="AH397" s="87">
        <f t="shared" si="140"/>
        <v>0</v>
      </c>
      <c r="AI397" s="87" t="s">
        <v>171</v>
      </c>
      <c r="AJ397" s="87" t="s">
        <v>171</v>
      </c>
      <c r="AK397" s="87">
        <f t="shared" si="141"/>
        <v>0</v>
      </c>
      <c r="AM397" s="132" t="s">
        <v>6</v>
      </c>
    </row>
    <row r="398" spans="1:39" x14ac:dyDescent="0.4">
      <c r="A398" s="132" t="str">
        <f t="shared" si="127"/>
        <v>JulioAseguradora Agropecuaria Dominicana, S. A.</v>
      </c>
      <c r="B398" s="51" t="s">
        <v>117</v>
      </c>
      <c r="C398" s="88">
        <f t="shared" si="129"/>
        <v>0</v>
      </c>
      <c r="D398" s="88">
        <f t="shared" si="130"/>
        <v>0</v>
      </c>
      <c r="E398" s="87" t="s">
        <v>171</v>
      </c>
      <c r="F398" s="87" t="s">
        <v>171</v>
      </c>
      <c r="G398" s="87">
        <f t="shared" si="131"/>
        <v>0</v>
      </c>
      <c r="H398" s="87" t="s">
        <v>171</v>
      </c>
      <c r="I398" s="87" t="s">
        <v>171</v>
      </c>
      <c r="J398" s="87">
        <f t="shared" si="132"/>
        <v>0</v>
      </c>
      <c r="K398" s="87" t="s">
        <v>171</v>
      </c>
      <c r="L398" s="87" t="s">
        <v>171</v>
      </c>
      <c r="M398" s="87">
        <f t="shared" si="133"/>
        <v>0</v>
      </c>
      <c r="N398" s="87" t="s">
        <v>171</v>
      </c>
      <c r="O398" s="87" t="s">
        <v>171</v>
      </c>
      <c r="P398" s="87">
        <f t="shared" si="134"/>
        <v>0</v>
      </c>
      <c r="Q398" s="87" t="s">
        <v>171</v>
      </c>
      <c r="R398" s="87" t="s">
        <v>171</v>
      </c>
      <c r="S398" s="87">
        <f t="shared" si="135"/>
        <v>0</v>
      </c>
      <c r="T398" s="87" t="s">
        <v>171</v>
      </c>
      <c r="U398" s="87" t="s">
        <v>171</v>
      </c>
      <c r="V398" s="87">
        <f t="shared" si="136"/>
        <v>0</v>
      </c>
      <c r="W398" s="87" t="s">
        <v>171</v>
      </c>
      <c r="X398" s="87" t="s">
        <v>171</v>
      </c>
      <c r="Y398" s="87">
        <f t="shared" si="137"/>
        <v>0</v>
      </c>
      <c r="Z398" s="87" t="s">
        <v>171</v>
      </c>
      <c r="AA398" s="87" t="s">
        <v>171</v>
      </c>
      <c r="AB398" s="87">
        <f t="shared" si="138"/>
        <v>0</v>
      </c>
      <c r="AC398" s="87" t="s">
        <v>171</v>
      </c>
      <c r="AD398" s="87" t="s">
        <v>171</v>
      </c>
      <c r="AE398" s="87">
        <f t="shared" si="139"/>
        <v>0</v>
      </c>
      <c r="AF398" s="87" t="s">
        <v>171</v>
      </c>
      <c r="AG398" s="87" t="s">
        <v>171</v>
      </c>
      <c r="AH398" s="87">
        <f t="shared" si="140"/>
        <v>0</v>
      </c>
      <c r="AI398" s="87" t="s">
        <v>171</v>
      </c>
      <c r="AJ398" s="87" t="s">
        <v>171</v>
      </c>
      <c r="AK398" s="87">
        <f t="shared" si="141"/>
        <v>0</v>
      </c>
      <c r="AM398" s="132" t="s">
        <v>6</v>
      </c>
    </row>
    <row r="399" spans="1:39" x14ac:dyDescent="0.4">
      <c r="A399" s="132" t="str">
        <f t="shared" si="127"/>
        <v>JulioBanesco Seguros</v>
      </c>
      <c r="B399" s="51" t="s">
        <v>118</v>
      </c>
      <c r="C399" s="88">
        <f t="shared" si="129"/>
        <v>0</v>
      </c>
      <c r="D399" s="88">
        <f t="shared" si="130"/>
        <v>0</v>
      </c>
      <c r="E399" s="87" t="s">
        <v>171</v>
      </c>
      <c r="F399" s="87" t="s">
        <v>171</v>
      </c>
      <c r="G399" s="87">
        <f t="shared" si="131"/>
        <v>0</v>
      </c>
      <c r="H399" s="87" t="s">
        <v>171</v>
      </c>
      <c r="I399" s="87" t="s">
        <v>171</v>
      </c>
      <c r="J399" s="87">
        <f t="shared" si="132"/>
        <v>0</v>
      </c>
      <c r="K399" s="87" t="s">
        <v>171</v>
      </c>
      <c r="L399" s="87" t="s">
        <v>171</v>
      </c>
      <c r="M399" s="87">
        <f t="shared" si="133"/>
        <v>0</v>
      </c>
      <c r="N399" s="87" t="s">
        <v>171</v>
      </c>
      <c r="O399" s="87" t="s">
        <v>171</v>
      </c>
      <c r="P399" s="87">
        <f t="shared" si="134"/>
        <v>0</v>
      </c>
      <c r="Q399" s="87" t="s">
        <v>171</v>
      </c>
      <c r="R399" s="87" t="s">
        <v>171</v>
      </c>
      <c r="S399" s="87">
        <f t="shared" si="135"/>
        <v>0</v>
      </c>
      <c r="T399" s="87" t="s">
        <v>171</v>
      </c>
      <c r="U399" s="87" t="s">
        <v>171</v>
      </c>
      <c r="V399" s="87">
        <f t="shared" si="136"/>
        <v>0</v>
      </c>
      <c r="W399" s="87" t="s">
        <v>171</v>
      </c>
      <c r="X399" s="87" t="s">
        <v>171</v>
      </c>
      <c r="Y399" s="87">
        <f t="shared" si="137"/>
        <v>0</v>
      </c>
      <c r="Z399" s="87" t="s">
        <v>171</v>
      </c>
      <c r="AA399" s="87" t="s">
        <v>171</v>
      </c>
      <c r="AB399" s="87">
        <f t="shared" si="138"/>
        <v>0</v>
      </c>
      <c r="AC399" s="87" t="s">
        <v>171</v>
      </c>
      <c r="AD399" s="87" t="s">
        <v>171</v>
      </c>
      <c r="AE399" s="87">
        <f t="shared" si="139"/>
        <v>0</v>
      </c>
      <c r="AF399" s="87" t="s">
        <v>171</v>
      </c>
      <c r="AG399" s="87" t="s">
        <v>171</v>
      </c>
      <c r="AH399" s="87">
        <f t="shared" si="140"/>
        <v>0</v>
      </c>
      <c r="AI399" s="87" t="s">
        <v>171</v>
      </c>
      <c r="AJ399" s="87" t="s">
        <v>171</v>
      </c>
      <c r="AK399" s="87">
        <f t="shared" si="141"/>
        <v>0</v>
      </c>
      <c r="AM399" s="132" t="s">
        <v>6</v>
      </c>
    </row>
    <row r="400" spans="1:39" x14ac:dyDescent="0.4">
      <c r="A400" s="132" t="str">
        <f t="shared" si="127"/>
        <v>JulioAtlántica Seguros, S. A.</v>
      </c>
      <c r="B400" s="51" t="s">
        <v>119</v>
      </c>
      <c r="C400" s="88">
        <f t="shared" si="129"/>
        <v>0</v>
      </c>
      <c r="D400" s="88">
        <f t="shared" si="130"/>
        <v>0</v>
      </c>
      <c r="E400" s="87" t="s">
        <v>171</v>
      </c>
      <c r="F400" s="87" t="s">
        <v>171</v>
      </c>
      <c r="G400" s="87">
        <f t="shared" si="131"/>
        <v>0</v>
      </c>
      <c r="H400" s="87" t="s">
        <v>171</v>
      </c>
      <c r="I400" s="87" t="s">
        <v>171</v>
      </c>
      <c r="J400" s="87">
        <f t="shared" si="132"/>
        <v>0</v>
      </c>
      <c r="K400" s="87" t="s">
        <v>171</v>
      </c>
      <c r="L400" s="87" t="s">
        <v>171</v>
      </c>
      <c r="M400" s="87">
        <f t="shared" si="133"/>
        <v>0</v>
      </c>
      <c r="N400" s="87" t="s">
        <v>171</v>
      </c>
      <c r="O400" s="87" t="s">
        <v>171</v>
      </c>
      <c r="P400" s="87">
        <f t="shared" si="134"/>
        <v>0</v>
      </c>
      <c r="Q400" s="87" t="s">
        <v>171</v>
      </c>
      <c r="R400" s="87" t="s">
        <v>171</v>
      </c>
      <c r="S400" s="87">
        <f t="shared" si="135"/>
        <v>0</v>
      </c>
      <c r="T400" s="87" t="s">
        <v>171</v>
      </c>
      <c r="U400" s="87" t="s">
        <v>171</v>
      </c>
      <c r="V400" s="87">
        <f t="shared" si="136"/>
        <v>0</v>
      </c>
      <c r="W400" s="87" t="s">
        <v>171</v>
      </c>
      <c r="X400" s="87" t="s">
        <v>171</v>
      </c>
      <c r="Y400" s="87">
        <f t="shared" si="137"/>
        <v>0</v>
      </c>
      <c r="Z400" s="87" t="s">
        <v>171</v>
      </c>
      <c r="AA400" s="87" t="s">
        <v>171</v>
      </c>
      <c r="AB400" s="87">
        <f t="shared" si="138"/>
        <v>0</v>
      </c>
      <c r="AC400" s="87" t="s">
        <v>171</v>
      </c>
      <c r="AD400" s="87" t="s">
        <v>171</v>
      </c>
      <c r="AE400" s="87">
        <f t="shared" si="139"/>
        <v>0</v>
      </c>
      <c r="AF400" s="87" t="s">
        <v>171</v>
      </c>
      <c r="AG400" s="87" t="s">
        <v>171</v>
      </c>
      <c r="AH400" s="87">
        <f t="shared" si="140"/>
        <v>0</v>
      </c>
      <c r="AI400" s="87" t="s">
        <v>171</v>
      </c>
      <c r="AJ400" s="87" t="s">
        <v>171</v>
      </c>
      <c r="AK400" s="87">
        <f t="shared" si="141"/>
        <v>0</v>
      </c>
      <c r="AM400" s="132" t="s">
        <v>6</v>
      </c>
    </row>
    <row r="401" spans="1:39" x14ac:dyDescent="0.4">
      <c r="A401" s="132" t="str">
        <f t="shared" si="127"/>
        <v>JulioSeguros La Internacional, S. A.</v>
      </c>
      <c r="B401" s="51" t="s">
        <v>80</v>
      </c>
      <c r="C401" s="88">
        <f t="shared" si="129"/>
        <v>0</v>
      </c>
      <c r="D401" s="88">
        <f t="shared" si="130"/>
        <v>0</v>
      </c>
      <c r="E401" s="87" t="s">
        <v>171</v>
      </c>
      <c r="F401" s="87" t="s">
        <v>171</v>
      </c>
      <c r="G401" s="87">
        <f t="shared" si="131"/>
        <v>0</v>
      </c>
      <c r="H401" s="87" t="s">
        <v>171</v>
      </c>
      <c r="I401" s="87" t="s">
        <v>171</v>
      </c>
      <c r="J401" s="87">
        <f t="shared" si="132"/>
        <v>0</v>
      </c>
      <c r="K401" s="87" t="s">
        <v>171</v>
      </c>
      <c r="L401" s="87" t="s">
        <v>171</v>
      </c>
      <c r="M401" s="87">
        <f t="shared" si="133"/>
        <v>0</v>
      </c>
      <c r="N401" s="87" t="s">
        <v>171</v>
      </c>
      <c r="O401" s="87" t="s">
        <v>171</v>
      </c>
      <c r="P401" s="87">
        <f t="shared" si="134"/>
        <v>0</v>
      </c>
      <c r="Q401" s="87" t="s">
        <v>171</v>
      </c>
      <c r="R401" s="87" t="s">
        <v>171</v>
      </c>
      <c r="S401" s="87">
        <f t="shared" si="135"/>
        <v>0</v>
      </c>
      <c r="T401" s="87" t="s">
        <v>171</v>
      </c>
      <c r="U401" s="87" t="s">
        <v>171</v>
      </c>
      <c r="V401" s="87">
        <f t="shared" si="136"/>
        <v>0</v>
      </c>
      <c r="W401" s="87" t="s">
        <v>171</v>
      </c>
      <c r="X401" s="87" t="s">
        <v>171</v>
      </c>
      <c r="Y401" s="87">
        <f t="shared" si="137"/>
        <v>0</v>
      </c>
      <c r="Z401" s="87" t="s">
        <v>171</v>
      </c>
      <c r="AA401" s="87" t="s">
        <v>171</v>
      </c>
      <c r="AB401" s="87">
        <f t="shared" si="138"/>
        <v>0</v>
      </c>
      <c r="AC401" s="87" t="s">
        <v>171</v>
      </c>
      <c r="AD401" s="87" t="s">
        <v>171</v>
      </c>
      <c r="AE401" s="87">
        <f t="shared" si="139"/>
        <v>0</v>
      </c>
      <c r="AF401" s="87" t="s">
        <v>171</v>
      </c>
      <c r="AG401" s="87" t="s">
        <v>171</v>
      </c>
      <c r="AH401" s="87">
        <f t="shared" si="140"/>
        <v>0</v>
      </c>
      <c r="AI401" s="87" t="s">
        <v>171</v>
      </c>
      <c r="AJ401" s="87" t="s">
        <v>171</v>
      </c>
      <c r="AK401" s="87">
        <f t="shared" si="141"/>
        <v>0</v>
      </c>
      <c r="AM401" s="132" t="s">
        <v>6</v>
      </c>
    </row>
    <row r="402" spans="1:39" x14ac:dyDescent="0.4">
      <c r="A402" s="132" t="str">
        <f t="shared" si="127"/>
        <v xml:space="preserve">JulioCooperativa Nacional De Seguros, Inc </v>
      </c>
      <c r="B402" s="51" t="s">
        <v>120</v>
      </c>
      <c r="C402" s="88">
        <f t="shared" si="129"/>
        <v>0</v>
      </c>
      <c r="D402" s="88">
        <f t="shared" si="130"/>
        <v>0</v>
      </c>
      <c r="E402" s="87" t="s">
        <v>171</v>
      </c>
      <c r="F402" s="87" t="s">
        <v>171</v>
      </c>
      <c r="G402" s="87">
        <f t="shared" si="131"/>
        <v>0</v>
      </c>
      <c r="H402" s="87" t="s">
        <v>171</v>
      </c>
      <c r="I402" s="87" t="s">
        <v>171</v>
      </c>
      <c r="J402" s="87">
        <f t="shared" si="132"/>
        <v>0</v>
      </c>
      <c r="K402" s="87" t="s">
        <v>171</v>
      </c>
      <c r="L402" s="87" t="s">
        <v>171</v>
      </c>
      <c r="M402" s="87">
        <f t="shared" si="133"/>
        <v>0</v>
      </c>
      <c r="N402" s="87" t="s">
        <v>171</v>
      </c>
      <c r="O402" s="87" t="s">
        <v>171</v>
      </c>
      <c r="P402" s="87">
        <f t="shared" si="134"/>
        <v>0</v>
      </c>
      <c r="Q402" s="87" t="s">
        <v>171</v>
      </c>
      <c r="R402" s="87" t="s">
        <v>171</v>
      </c>
      <c r="S402" s="87">
        <f t="shared" si="135"/>
        <v>0</v>
      </c>
      <c r="T402" s="87" t="s">
        <v>171</v>
      </c>
      <c r="U402" s="87" t="s">
        <v>171</v>
      </c>
      <c r="V402" s="87">
        <f t="shared" si="136"/>
        <v>0</v>
      </c>
      <c r="W402" s="87" t="s">
        <v>171</v>
      </c>
      <c r="X402" s="87" t="s">
        <v>171</v>
      </c>
      <c r="Y402" s="87">
        <f t="shared" si="137"/>
        <v>0</v>
      </c>
      <c r="Z402" s="87" t="s">
        <v>171</v>
      </c>
      <c r="AA402" s="87" t="s">
        <v>171</v>
      </c>
      <c r="AB402" s="87">
        <f t="shared" si="138"/>
        <v>0</v>
      </c>
      <c r="AC402" s="87" t="s">
        <v>171</v>
      </c>
      <c r="AD402" s="87" t="s">
        <v>171</v>
      </c>
      <c r="AE402" s="87">
        <f t="shared" si="139"/>
        <v>0</v>
      </c>
      <c r="AF402" s="87" t="s">
        <v>171</v>
      </c>
      <c r="AG402" s="87" t="s">
        <v>171</v>
      </c>
      <c r="AH402" s="87">
        <f t="shared" si="140"/>
        <v>0</v>
      </c>
      <c r="AI402" s="87" t="s">
        <v>171</v>
      </c>
      <c r="AJ402" s="87" t="s">
        <v>171</v>
      </c>
      <c r="AK402" s="87">
        <f t="shared" si="141"/>
        <v>0</v>
      </c>
      <c r="AM402" s="132" t="s">
        <v>6</v>
      </c>
    </row>
    <row r="403" spans="1:39" x14ac:dyDescent="0.4">
      <c r="A403" s="132" t="str">
        <f t="shared" si="127"/>
        <v>JulioAngloamericana de Seguros, S. A.</v>
      </c>
      <c r="B403" s="51" t="s">
        <v>78</v>
      </c>
      <c r="C403" s="88">
        <f t="shared" si="129"/>
        <v>0</v>
      </c>
      <c r="D403" s="88">
        <f t="shared" si="130"/>
        <v>0</v>
      </c>
      <c r="E403" s="87" t="s">
        <v>171</v>
      </c>
      <c r="F403" s="87" t="s">
        <v>171</v>
      </c>
      <c r="G403" s="87">
        <f t="shared" si="131"/>
        <v>0</v>
      </c>
      <c r="H403" s="87" t="s">
        <v>171</v>
      </c>
      <c r="I403" s="87" t="s">
        <v>171</v>
      </c>
      <c r="J403" s="87">
        <f t="shared" si="132"/>
        <v>0</v>
      </c>
      <c r="K403" s="87" t="s">
        <v>171</v>
      </c>
      <c r="L403" s="87" t="s">
        <v>171</v>
      </c>
      <c r="M403" s="87">
        <f t="shared" si="133"/>
        <v>0</v>
      </c>
      <c r="N403" s="87" t="s">
        <v>171</v>
      </c>
      <c r="O403" s="87" t="s">
        <v>171</v>
      </c>
      <c r="P403" s="87">
        <f t="shared" si="134"/>
        <v>0</v>
      </c>
      <c r="Q403" s="87" t="s">
        <v>171</v>
      </c>
      <c r="R403" s="87" t="s">
        <v>171</v>
      </c>
      <c r="S403" s="87">
        <f t="shared" si="135"/>
        <v>0</v>
      </c>
      <c r="T403" s="87" t="s">
        <v>171</v>
      </c>
      <c r="U403" s="87" t="s">
        <v>171</v>
      </c>
      <c r="V403" s="87">
        <f t="shared" si="136"/>
        <v>0</v>
      </c>
      <c r="W403" s="87" t="s">
        <v>171</v>
      </c>
      <c r="X403" s="87" t="s">
        <v>171</v>
      </c>
      <c r="Y403" s="87">
        <f t="shared" si="137"/>
        <v>0</v>
      </c>
      <c r="Z403" s="87" t="s">
        <v>171</v>
      </c>
      <c r="AA403" s="87" t="s">
        <v>171</v>
      </c>
      <c r="AB403" s="87">
        <f t="shared" si="138"/>
        <v>0</v>
      </c>
      <c r="AC403" s="87" t="s">
        <v>171</v>
      </c>
      <c r="AD403" s="87" t="s">
        <v>171</v>
      </c>
      <c r="AE403" s="87">
        <f t="shared" si="139"/>
        <v>0</v>
      </c>
      <c r="AF403" s="87" t="s">
        <v>171</v>
      </c>
      <c r="AG403" s="87" t="s">
        <v>171</v>
      </c>
      <c r="AH403" s="87">
        <f t="shared" si="140"/>
        <v>0</v>
      </c>
      <c r="AI403" s="87" t="s">
        <v>171</v>
      </c>
      <c r="AJ403" s="87" t="s">
        <v>171</v>
      </c>
      <c r="AK403" s="87">
        <f t="shared" si="141"/>
        <v>0</v>
      </c>
      <c r="AM403" s="132" t="s">
        <v>6</v>
      </c>
    </row>
    <row r="404" spans="1:39" x14ac:dyDescent="0.4">
      <c r="A404" s="132" t="str">
        <f t="shared" si="127"/>
        <v>JulioAtrio Seguros S. A.</v>
      </c>
      <c r="B404" s="51" t="s">
        <v>121</v>
      </c>
      <c r="C404" s="88">
        <f t="shared" si="129"/>
        <v>0</v>
      </c>
      <c r="D404" s="88">
        <f t="shared" si="130"/>
        <v>0</v>
      </c>
      <c r="E404" s="87" t="s">
        <v>171</v>
      </c>
      <c r="F404" s="87" t="s">
        <v>171</v>
      </c>
      <c r="G404" s="87">
        <f t="shared" si="131"/>
        <v>0</v>
      </c>
      <c r="H404" s="87" t="s">
        <v>171</v>
      </c>
      <c r="I404" s="87" t="s">
        <v>171</v>
      </c>
      <c r="J404" s="87">
        <f t="shared" si="132"/>
        <v>0</v>
      </c>
      <c r="K404" s="87" t="s">
        <v>171</v>
      </c>
      <c r="L404" s="87" t="s">
        <v>171</v>
      </c>
      <c r="M404" s="87">
        <f t="shared" si="133"/>
        <v>0</v>
      </c>
      <c r="N404" s="87" t="s">
        <v>171</v>
      </c>
      <c r="O404" s="87" t="s">
        <v>171</v>
      </c>
      <c r="P404" s="87">
        <f t="shared" si="134"/>
        <v>0</v>
      </c>
      <c r="Q404" s="87" t="s">
        <v>171</v>
      </c>
      <c r="R404" s="87" t="s">
        <v>171</v>
      </c>
      <c r="S404" s="87">
        <f t="shared" si="135"/>
        <v>0</v>
      </c>
      <c r="T404" s="87" t="s">
        <v>171</v>
      </c>
      <c r="U404" s="87" t="s">
        <v>171</v>
      </c>
      <c r="V404" s="87">
        <f t="shared" si="136"/>
        <v>0</v>
      </c>
      <c r="W404" s="87" t="s">
        <v>171</v>
      </c>
      <c r="X404" s="87" t="s">
        <v>171</v>
      </c>
      <c r="Y404" s="87">
        <f t="shared" si="137"/>
        <v>0</v>
      </c>
      <c r="Z404" s="87" t="s">
        <v>171</v>
      </c>
      <c r="AA404" s="87" t="s">
        <v>171</v>
      </c>
      <c r="AB404" s="87">
        <f t="shared" si="138"/>
        <v>0</v>
      </c>
      <c r="AC404" s="87" t="s">
        <v>171</v>
      </c>
      <c r="AD404" s="87" t="s">
        <v>171</v>
      </c>
      <c r="AE404" s="87">
        <f t="shared" si="139"/>
        <v>0</v>
      </c>
      <c r="AF404" s="87" t="s">
        <v>171</v>
      </c>
      <c r="AG404" s="87" t="s">
        <v>171</v>
      </c>
      <c r="AH404" s="87">
        <f t="shared" si="140"/>
        <v>0</v>
      </c>
      <c r="AI404" s="87" t="s">
        <v>171</v>
      </c>
      <c r="AJ404" s="87" t="s">
        <v>171</v>
      </c>
      <c r="AK404" s="87">
        <f t="shared" si="141"/>
        <v>0</v>
      </c>
      <c r="AM404" s="132" t="s">
        <v>6</v>
      </c>
    </row>
    <row r="405" spans="1:39" x14ac:dyDescent="0.4">
      <c r="A405" s="132" t="str">
        <f t="shared" si="127"/>
        <v>JulioCuna Mutual Insurance Society Dominicana</v>
      </c>
      <c r="B405" s="50" t="s">
        <v>122</v>
      </c>
      <c r="C405" s="88">
        <f t="shared" si="129"/>
        <v>0</v>
      </c>
      <c r="D405" s="88">
        <f t="shared" si="130"/>
        <v>0</v>
      </c>
      <c r="E405" s="87" t="s">
        <v>171</v>
      </c>
      <c r="F405" s="87" t="s">
        <v>171</v>
      </c>
      <c r="G405" s="87">
        <f t="shared" si="131"/>
        <v>0</v>
      </c>
      <c r="H405" s="87" t="s">
        <v>171</v>
      </c>
      <c r="I405" s="87" t="s">
        <v>171</v>
      </c>
      <c r="J405" s="87">
        <f t="shared" si="132"/>
        <v>0</v>
      </c>
      <c r="K405" s="87" t="s">
        <v>171</v>
      </c>
      <c r="L405" s="87" t="s">
        <v>171</v>
      </c>
      <c r="M405" s="87">
        <f t="shared" si="133"/>
        <v>0</v>
      </c>
      <c r="N405" s="87" t="s">
        <v>171</v>
      </c>
      <c r="O405" s="87" t="s">
        <v>171</v>
      </c>
      <c r="P405" s="87">
        <f t="shared" si="134"/>
        <v>0</v>
      </c>
      <c r="Q405" s="87" t="s">
        <v>171</v>
      </c>
      <c r="R405" s="87" t="s">
        <v>171</v>
      </c>
      <c r="S405" s="87">
        <f t="shared" si="135"/>
        <v>0</v>
      </c>
      <c r="T405" s="87" t="s">
        <v>171</v>
      </c>
      <c r="U405" s="87" t="s">
        <v>171</v>
      </c>
      <c r="V405" s="87">
        <f t="shared" si="136"/>
        <v>0</v>
      </c>
      <c r="W405" s="87" t="s">
        <v>171</v>
      </c>
      <c r="X405" s="87" t="s">
        <v>171</v>
      </c>
      <c r="Y405" s="87">
        <f t="shared" si="137"/>
        <v>0</v>
      </c>
      <c r="Z405" s="87" t="s">
        <v>171</v>
      </c>
      <c r="AA405" s="87" t="s">
        <v>171</v>
      </c>
      <c r="AB405" s="87">
        <f t="shared" si="138"/>
        <v>0</v>
      </c>
      <c r="AC405" s="87" t="s">
        <v>171</v>
      </c>
      <c r="AD405" s="87" t="s">
        <v>171</v>
      </c>
      <c r="AE405" s="87">
        <f t="shared" si="139"/>
        <v>0</v>
      </c>
      <c r="AF405" s="87" t="s">
        <v>171</v>
      </c>
      <c r="AG405" s="87" t="s">
        <v>171</v>
      </c>
      <c r="AH405" s="87">
        <f t="shared" si="140"/>
        <v>0</v>
      </c>
      <c r="AI405" s="87" t="s">
        <v>171</v>
      </c>
      <c r="AJ405" s="87" t="s">
        <v>171</v>
      </c>
      <c r="AK405" s="87">
        <f t="shared" si="141"/>
        <v>0</v>
      </c>
      <c r="AM405" s="132" t="s">
        <v>6</v>
      </c>
    </row>
    <row r="406" spans="1:39" x14ac:dyDescent="0.4">
      <c r="A406" s="132" t="str">
        <f t="shared" si="127"/>
        <v>JulioBMI Compañía de Seguros, S. A.</v>
      </c>
      <c r="B406" s="51" t="s">
        <v>87</v>
      </c>
      <c r="C406" s="88">
        <f t="shared" si="129"/>
        <v>0</v>
      </c>
      <c r="D406" s="88">
        <f t="shared" si="130"/>
        <v>0</v>
      </c>
      <c r="E406" s="87" t="s">
        <v>171</v>
      </c>
      <c r="F406" s="87" t="s">
        <v>171</v>
      </c>
      <c r="G406" s="87">
        <f t="shared" si="131"/>
        <v>0</v>
      </c>
      <c r="H406" s="87" t="s">
        <v>171</v>
      </c>
      <c r="I406" s="87" t="s">
        <v>171</v>
      </c>
      <c r="J406" s="87">
        <f t="shared" si="132"/>
        <v>0</v>
      </c>
      <c r="K406" s="87" t="s">
        <v>171</v>
      </c>
      <c r="L406" s="87" t="s">
        <v>171</v>
      </c>
      <c r="M406" s="87">
        <f t="shared" si="133"/>
        <v>0</v>
      </c>
      <c r="N406" s="87" t="s">
        <v>171</v>
      </c>
      <c r="O406" s="87" t="s">
        <v>171</v>
      </c>
      <c r="P406" s="87">
        <f t="shared" si="134"/>
        <v>0</v>
      </c>
      <c r="Q406" s="87" t="s">
        <v>171</v>
      </c>
      <c r="R406" s="87" t="s">
        <v>171</v>
      </c>
      <c r="S406" s="87">
        <f t="shared" si="135"/>
        <v>0</v>
      </c>
      <c r="T406" s="87" t="s">
        <v>171</v>
      </c>
      <c r="U406" s="87" t="s">
        <v>171</v>
      </c>
      <c r="V406" s="87">
        <f t="shared" si="136"/>
        <v>0</v>
      </c>
      <c r="W406" s="87" t="s">
        <v>171</v>
      </c>
      <c r="X406" s="87" t="s">
        <v>171</v>
      </c>
      <c r="Y406" s="87">
        <f t="shared" si="137"/>
        <v>0</v>
      </c>
      <c r="Z406" s="87" t="s">
        <v>171</v>
      </c>
      <c r="AA406" s="87" t="s">
        <v>171</v>
      </c>
      <c r="AB406" s="87">
        <f t="shared" si="138"/>
        <v>0</v>
      </c>
      <c r="AC406" s="87" t="s">
        <v>171</v>
      </c>
      <c r="AD406" s="87" t="s">
        <v>171</v>
      </c>
      <c r="AE406" s="87">
        <f t="shared" si="139"/>
        <v>0</v>
      </c>
      <c r="AF406" s="87" t="s">
        <v>171</v>
      </c>
      <c r="AG406" s="87" t="s">
        <v>171</v>
      </c>
      <c r="AH406" s="87">
        <f t="shared" si="140"/>
        <v>0</v>
      </c>
      <c r="AI406" s="87" t="s">
        <v>171</v>
      </c>
      <c r="AJ406" s="87" t="s">
        <v>171</v>
      </c>
      <c r="AK406" s="87">
        <f t="shared" si="141"/>
        <v>0</v>
      </c>
      <c r="AM406" s="132" t="s">
        <v>6</v>
      </c>
    </row>
    <row r="407" spans="1:39" x14ac:dyDescent="0.4">
      <c r="A407" s="132" t="str">
        <f t="shared" si="127"/>
        <v>JulioBupa Dominicana, S. A.</v>
      </c>
      <c r="B407" s="51" t="s">
        <v>123</v>
      </c>
      <c r="C407" s="88">
        <f t="shared" si="129"/>
        <v>0</v>
      </c>
      <c r="D407" s="88">
        <f t="shared" si="130"/>
        <v>0</v>
      </c>
      <c r="E407" s="87" t="s">
        <v>171</v>
      </c>
      <c r="F407" s="87" t="s">
        <v>171</v>
      </c>
      <c r="G407" s="87">
        <f t="shared" si="131"/>
        <v>0</v>
      </c>
      <c r="H407" s="87" t="s">
        <v>171</v>
      </c>
      <c r="I407" s="87" t="s">
        <v>171</v>
      </c>
      <c r="J407" s="87">
        <f t="shared" si="132"/>
        <v>0</v>
      </c>
      <c r="K407" s="87" t="s">
        <v>171</v>
      </c>
      <c r="L407" s="87" t="s">
        <v>171</v>
      </c>
      <c r="M407" s="87">
        <f t="shared" si="133"/>
        <v>0</v>
      </c>
      <c r="N407" s="87" t="s">
        <v>171</v>
      </c>
      <c r="O407" s="87" t="s">
        <v>171</v>
      </c>
      <c r="P407" s="87">
        <f t="shared" si="134"/>
        <v>0</v>
      </c>
      <c r="Q407" s="87" t="s">
        <v>171</v>
      </c>
      <c r="R407" s="87" t="s">
        <v>171</v>
      </c>
      <c r="S407" s="87">
        <f t="shared" si="135"/>
        <v>0</v>
      </c>
      <c r="T407" s="87" t="s">
        <v>171</v>
      </c>
      <c r="U407" s="87" t="s">
        <v>171</v>
      </c>
      <c r="V407" s="87">
        <f t="shared" si="136"/>
        <v>0</v>
      </c>
      <c r="W407" s="87" t="s">
        <v>171</v>
      </c>
      <c r="X407" s="87" t="s">
        <v>171</v>
      </c>
      <c r="Y407" s="87">
        <f t="shared" si="137"/>
        <v>0</v>
      </c>
      <c r="Z407" s="87" t="s">
        <v>171</v>
      </c>
      <c r="AA407" s="87" t="s">
        <v>171</v>
      </c>
      <c r="AB407" s="87">
        <f t="shared" si="138"/>
        <v>0</v>
      </c>
      <c r="AC407" s="87" t="s">
        <v>171</v>
      </c>
      <c r="AD407" s="87" t="s">
        <v>171</v>
      </c>
      <c r="AE407" s="87">
        <f t="shared" si="139"/>
        <v>0</v>
      </c>
      <c r="AF407" s="87" t="s">
        <v>171</v>
      </c>
      <c r="AG407" s="87" t="s">
        <v>171</v>
      </c>
      <c r="AH407" s="87">
        <f t="shared" si="140"/>
        <v>0</v>
      </c>
      <c r="AI407" s="87" t="s">
        <v>171</v>
      </c>
      <c r="AJ407" s="87" t="s">
        <v>171</v>
      </c>
      <c r="AK407" s="87">
        <f t="shared" si="141"/>
        <v>0</v>
      </c>
      <c r="AM407" s="132" t="s">
        <v>6</v>
      </c>
    </row>
    <row r="408" spans="1:39" x14ac:dyDescent="0.4">
      <c r="A408" s="132" t="str">
        <f t="shared" si="127"/>
        <v>JulioSeguros APS, S.R.L.</v>
      </c>
      <c r="B408" s="51" t="s">
        <v>124</v>
      </c>
      <c r="C408" s="88">
        <f t="shared" si="129"/>
        <v>0</v>
      </c>
      <c r="D408" s="88">
        <f t="shared" si="130"/>
        <v>0</v>
      </c>
      <c r="E408" s="87" t="s">
        <v>171</v>
      </c>
      <c r="F408" s="87" t="s">
        <v>171</v>
      </c>
      <c r="G408" s="87">
        <f t="shared" si="131"/>
        <v>0</v>
      </c>
      <c r="H408" s="87" t="s">
        <v>171</v>
      </c>
      <c r="I408" s="87" t="s">
        <v>171</v>
      </c>
      <c r="J408" s="87">
        <f t="shared" si="132"/>
        <v>0</v>
      </c>
      <c r="K408" s="87" t="s">
        <v>171</v>
      </c>
      <c r="L408" s="87" t="s">
        <v>171</v>
      </c>
      <c r="M408" s="87">
        <f t="shared" si="133"/>
        <v>0</v>
      </c>
      <c r="N408" s="87" t="s">
        <v>171</v>
      </c>
      <c r="O408" s="87" t="s">
        <v>171</v>
      </c>
      <c r="P408" s="87">
        <f t="shared" si="134"/>
        <v>0</v>
      </c>
      <c r="Q408" s="87" t="s">
        <v>171</v>
      </c>
      <c r="R408" s="87" t="s">
        <v>171</v>
      </c>
      <c r="S408" s="87">
        <f t="shared" si="135"/>
        <v>0</v>
      </c>
      <c r="T408" s="87" t="s">
        <v>171</v>
      </c>
      <c r="U408" s="87" t="s">
        <v>171</v>
      </c>
      <c r="V408" s="87">
        <f t="shared" si="136"/>
        <v>0</v>
      </c>
      <c r="W408" s="87" t="s">
        <v>171</v>
      </c>
      <c r="X408" s="87" t="s">
        <v>171</v>
      </c>
      <c r="Y408" s="87">
        <f t="shared" si="137"/>
        <v>0</v>
      </c>
      <c r="Z408" s="87" t="s">
        <v>171</v>
      </c>
      <c r="AA408" s="87" t="s">
        <v>171</v>
      </c>
      <c r="AB408" s="87">
        <f t="shared" si="138"/>
        <v>0</v>
      </c>
      <c r="AC408" s="87" t="s">
        <v>171</v>
      </c>
      <c r="AD408" s="87" t="s">
        <v>171</v>
      </c>
      <c r="AE408" s="87">
        <f t="shared" si="139"/>
        <v>0</v>
      </c>
      <c r="AF408" s="87" t="s">
        <v>171</v>
      </c>
      <c r="AG408" s="87" t="s">
        <v>171</v>
      </c>
      <c r="AH408" s="87">
        <f t="shared" si="140"/>
        <v>0</v>
      </c>
      <c r="AI408" s="87" t="s">
        <v>171</v>
      </c>
      <c r="AJ408" s="87" t="s">
        <v>171</v>
      </c>
      <c r="AK408" s="87">
        <f t="shared" si="141"/>
        <v>0</v>
      </c>
      <c r="AM408" s="132" t="s">
        <v>6</v>
      </c>
    </row>
    <row r="409" spans="1:39" x14ac:dyDescent="0.4">
      <c r="A409" s="132" t="str">
        <f t="shared" si="127"/>
        <v>JulioMultiseguros Su, S.A.</v>
      </c>
      <c r="B409" s="51" t="s">
        <v>125</v>
      </c>
      <c r="C409" s="88">
        <f t="shared" si="129"/>
        <v>0</v>
      </c>
      <c r="D409" s="88">
        <f t="shared" si="130"/>
        <v>0</v>
      </c>
      <c r="E409" s="87" t="s">
        <v>171</v>
      </c>
      <c r="F409" s="87" t="s">
        <v>171</v>
      </c>
      <c r="G409" s="87">
        <f t="shared" si="131"/>
        <v>0</v>
      </c>
      <c r="H409" s="87" t="s">
        <v>171</v>
      </c>
      <c r="I409" s="87" t="s">
        <v>171</v>
      </c>
      <c r="J409" s="87">
        <f t="shared" si="132"/>
        <v>0</v>
      </c>
      <c r="K409" s="87" t="s">
        <v>171</v>
      </c>
      <c r="L409" s="87" t="s">
        <v>171</v>
      </c>
      <c r="M409" s="87">
        <f t="shared" si="133"/>
        <v>0</v>
      </c>
      <c r="N409" s="87" t="s">
        <v>171</v>
      </c>
      <c r="O409" s="87" t="s">
        <v>171</v>
      </c>
      <c r="P409" s="87">
        <f t="shared" si="134"/>
        <v>0</v>
      </c>
      <c r="Q409" s="87" t="s">
        <v>171</v>
      </c>
      <c r="R409" s="87" t="s">
        <v>171</v>
      </c>
      <c r="S409" s="87">
        <f t="shared" si="135"/>
        <v>0</v>
      </c>
      <c r="T409" s="87" t="s">
        <v>171</v>
      </c>
      <c r="U409" s="87" t="s">
        <v>171</v>
      </c>
      <c r="V409" s="87">
        <f t="shared" si="136"/>
        <v>0</v>
      </c>
      <c r="W409" s="87" t="s">
        <v>171</v>
      </c>
      <c r="X409" s="87" t="s">
        <v>171</v>
      </c>
      <c r="Y409" s="87">
        <f t="shared" si="137"/>
        <v>0</v>
      </c>
      <c r="Z409" s="87" t="s">
        <v>171</v>
      </c>
      <c r="AA409" s="87" t="s">
        <v>171</v>
      </c>
      <c r="AB409" s="87">
        <f t="shared" si="138"/>
        <v>0</v>
      </c>
      <c r="AC409" s="87" t="s">
        <v>171</v>
      </c>
      <c r="AD409" s="87" t="s">
        <v>171</v>
      </c>
      <c r="AE409" s="87">
        <f t="shared" si="139"/>
        <v>0</v>
      </c>
      <c r="AF409" s="87" t="s">
        <v>171</v>
      </c>
      <c r="AG409" s="87" t="s">
        <v>171</v>
      </c>
      <c r="AH409" s="87">
        <f t="shared" si="140"/>
        <v>0</v>
      </c>
      <c r="AI409" s="87" t="s">
        <v>171</v>
      </c>
      <c r="AJ409" s="87" t="s">
        <v>171</v>
      </c>
      <c r="AK409" s="87">
        <f t="shared" si="141"/>
        <v>0</v>
      </c>
      <c r="AM409" s="132" t="s">
        <v>6</v>
      </c>
    </row>
    <row r="410" spans="1:39" x14ac:dyDescent="0.4">
      <c r="A410" s="132" t="str">
        <f t="shared" si="127"/>
        <v>JulioSeguros Ademi, S.A.</v>
      </c>
      <c r="B410" s="51" t="s">
        <v>126</v>
      </c>
      <c r="C410" s="88">
        <f t="shared" si="129"/>
        <v>0</v>
      </c>
      <c r="D410" s="88">
        <f t="shared" si="130"/>
        <v>0</v>
      </c>
      <c r="E410" s="87" t="s">
        <v>171</v>
      </c>
      <c r="F410" s="87" t="s">
        <v>171</v>
      </c>
      <c r="G410" s="87">
        <f t="shared" si="131"/>
        <v>0</v>
      </c>
      <c r="H410" s="87" t="s">
        <v>171</v>
      </c>
      <c r="I410" s="87" t="s">
        <v>171</v>
      </c>
      <c r="J410" s="87">
        <f t="shared" si="132"/>
        <v>0</v>
      </c>
      <c r="K410" s="87" t="s">
        <v>171</v>
      </c>
      <c r="L410" s="87" t="s">
        <v>171</v>
      </c>
      <c r="M410" s="87">
        <f t="shared" si="133"/>
        <v>0</v>
      </c>
      <c r="N410" s="87" t="s">
        <v>171</v>
      </c>
      <c r="O410" s="87" t="s">
        <v>171</v>
      </c>
      <c r="P410" s="87">
        <f t="shared" si="134"/>
        <v>0</v>
      </c>
      <c r="Q410" s="87" t="s">
        <v>171</v>
      </c>
      <c r="R410" s="87" t="s">
        <v>171</v>
      </c>
      <c r="S410" s="87">
        <f t="shared" si="135"/>
        <v>0</v>
      </c>
      <c r="T410" s="87" t="s">
        <v>171</v>
      </c>
      <c r="U410" s="87" t="s">
        <v>171</v>
      </c>
      <c r="V410" s="87">
        <f t="shared" si="136"/>
        <v>0</v>
      </c>
      <c r="W410" s="87" t="s">
        <v>171</v>
      </c>
      <c r="X410" s="87" t="s">
        <v>171</v>
      </c>
      <c r="Y410" s="87">
        <f t="shared" si="137"/>
        <v>0</v>
      </c>
      <c r="Z410" s="87" t="s">
        <v>171</v>
      </c>
      <c r="AA410" s="87" t="s">
        <v>171</v>
      </c>
      <c r="AB410" s="87">
        <f t="shared" si="138"/>
        <v>0</v>
      </c>
      <c r="AC410" s="87" t="s">
        <v>171</v>
      </c>
      <c r="AD410" s="87" t="s">
        <v>171</v>
      </c>
      <c r="AE410" s="87">
        <f t="shared" si="139"/>
        <v>0</v>
      </c>
      <c r="AF410" s="87" t="s">
        <v>171</v>
      </c>
      <c r="AG410" s="87" t="s">
        <v>171</v>
      </c>
      <c r="AH410" s="87">
        <f t="shared" si="140"/>
        <v>0</v>
      </c>
      <c r="AI410" s="87" t="s">
        <v>171</v>
      </c>
      <c r="AJ410" s="87" t="s">
        <v>171</v>
      </c>
      <c r="AK410" s="87">
        <f t="shared" si="141"/>
        <v>0</v>
      </c>
      <c r="AM410" s="132" t="s">
        <v>6</v>
      </c>
    </row>
    <row r="411" spans="1:39" x14ac:dyDescent="0.4">
      <c r="A411" s="132" t="str">
        <f t="shared" si="127"/>
        <v>JulioFuturo Seguros</v>
      </c>
      <c r="B411" s="50" t="s">
        <v>109</v>
      </c>
      <c r="C411" s="88">
        <f t="shared" si="129"/>
        <v>0</v>
      </c>
      <c r="D411" s="88">
        <f t="shared" si="130"/>
        <v>0</v>
      </c>
      <c r="E411" s="87" t="s">
        <v>171</v>
      </c>
      <c r="F411" s="87" t="s">
        <v>171</v>
      </c>
      <c r="G411" s="87">
        <f t="shared" si="131"/>
        <v>0</v>
      </c>
      <c r="H411" s="87" t="s">
        <v>171</v>
      </c>
      <c r="I411" s="87" t="s">
        <v>171</v>
      </c>
      <c r="J411" s="87">
        <f t="shared" si="132"/>
        <v>0</v>
      </c>
      <c r="K411" s="87" t="s">
        <v>171</v>
      </c>
      <c r="L411" s="87" t="s">
        <v>171</v>
      </c>
      <c r="M411" s="87">
        <f t="shared" si="133"/>
        <v>0</v>
      </c>
      <c r="N411" s="87" t="s">
        <v>171</v>
      </c>
      <c r="O411" s="87" t="s">
        <v>171</v>
      </c>
      <c r="P411" s="87">
        <f t="shared" si="134"/>
        <v>0</v>
      </c>
      <c r="Q411" s="87" t="s">
        <v>171</v>
      </c>
      <c r="R411" s="87" t="s">
        <v>171</v>
      </c>
      <c r="S411" s="87">
        <f t="shared" si="135"/>
        <v>0</v>
      </c>
      <c r="T411" s="87" t="s">
        <v>171</v>
      </c>
      <c r="U411" s="87" t="s">
        <v>171</v>
      </c>
      <c r="V411" s="87">
        <f t="shared" si="136"/>
        <v>0</v>
      </c>
      <c r="W411" s="87" t="s">
        <v>171</v>
      </c>
      <c r="X411" s="87" t="s">
        <v>171</v>
      </c>
      <c r="Y411" s="87">
        <f t="shared" si="137"/>
        <v>0</v>
      </c>
      <c r="Z411" s="87" t="s">
        <v>171</v>
      </c>
      <c r="AA411" s="87" t="s">
        <v>171</v>
      </c>
      <c r="AB411" s="87">
        <f t="shared" si="138"/>
        <v>0</v>
      </c>
      <c r="AC411" s="87" t="s">
        <v>171</v>
      </c>
      <c r="AD411" s="87" t="s">
        <v>171</v>
      </c>
      <c r="AE411" s="87">
        <f t="shared" si="139"/>
        <v>0</v>
      </c>
      <c r="AF411" s="87" t="s">
        <v>171</v>
      </c>
      <c r="AG411" s="87" t="s">
        <v>171</v>
      </c>
      <c r="AH411" s="87">
        <f t="shared" si="140"/>
        <v>0</v>
      </c>
      <c r="AI411" s="87" t="s">
        <v>171</v>
      </c>
      <c r="AJ411" s="87" t="s">
        <v>171</v>
      </c>
      <c r="AK411" s="87">
        <f t="shared" si="141"/>
        <v>0</v>
      </c>
      <c r="AM411" s="132" t="s">
        <v>6</v>
      </c>
    </row>
    <row r="412" spans="1:39" x14ac:dyDescent="0.4">
      <c r="A412" s="132" t="str">
        <f t="shared" si="127"/>
        <v>JulioConfederación del Canadá Dominicana, S. A.</v>
      </c>
      <c r="B412" s="51" t="s">
        <v>127</v>
      </c>
      <c r="C412" s="88">
        <f t="shared" si="129"/>
        <v>0</v>
      </c>
      <c r="D412" s="88">
        <f t="shared" si="130"/>
        <v>0</v>
      </c>
      <c r="E412" s="87" t="s">
        <v>171</v>
      </c>
      <c r="F412" s="87" t="s">
        <v>171</v>
      </c>
      <c r="G412" s="87">
        <f t="shared" si="131"/>
        <v>0</v>
      </c>
      <c r="H412" s="87" t="s">
        <v>171</v>
      </c>
      <c r="I412" s="87" t="s">
        <v>171</v>
      </c>
      <c r="J412" s="87">
        <f t="shared" si="132"/>
        <v>0</v>
      </c>
      <c r="K412" s="87" t="s">
        <v>171</v>
      </c>
      <c r="L412" s="87" t="s">
        <v>171</v>
      </c>
      <c r="M412" s="87">
        <f t="shared" si="133"/>
        <v>0</v>
      </c>
      <c r="N412" s="87" t="s">
        <v>171</v>
      </c>
      <c r="O412" s="87" t="s">
        <v>171</v>
      </c>
      <c r="P412" s="87">
        <f t="shared" si="134"/>
        <v>0</v>
      </c>
      <c r="Q412" s="87" t="s">
        <v>171</v>
      </c>
      <c r="R412" s="87" t="s">
        <v>171</v>
      </c>
      <c r="S412" s="87">
        <f t="shared" si="135"/>
        <v>0</v>
      </c>
      <c r="T412" s="87" t="s">
        <v>171</v>
      </c>
      <c r="U412" s="87" t="s">
        <v>171</v>
      </c>
      <c r="V412" s="87">
        <f t="shared" si="136"/>
        <v>0</v>
      </c>
      <c r="W412" s="87" t="s">
        <v>171</v>
      </c>
      <c r="X412" s="87" t="s">
        <v>171</v>
      </c>
      <c r="Y412" s="87">
        <f t="shared" si="137"/>
        <v>0</v>
      </c>
      <c r="Z412" s="87" t="s">
        <v>171</v>
      </c>
      <c r="AA412" s="87" t="s">
        <v>171</v>
      </c>
      <c r="AB412" s="87">
        <f t="shared" si="138"/>
        <v>0</v>
      </c>
      <c r="AC412" s="87" t="s">
        <v>171</v>
      </c>
      <c r="AD412" s="87" t="s">
        <v>171</v>
      </c>
      <c r="AE412" s="87">
        <f t="shared" si="139"/>
        <v>0</v>
      </c>
      <c r="AF412" s="87" t="s">
        <v>171</v>
      </c>
      <c r="AG412" s="87" t="s">
        <v>171</v>
      </c>
      <c r="AH412" s="87">
        <f t="shared" si="140"/>
        <v>0</v>
      </c>
      <c r="AI412" s="87" t="s">
        <v>171</v>
      </c>
      <c r="AJ412" s="87" t="s">
        <v>171</v>
      </c>
      <c r="AK412" s="87">
        <f t="shared" si="141"/>
        <v>0</v>
      </c>
      <c r="AM412" s="132" t="s">
        <v>6</v>
      </c>
    </row>
    <row r="413" spans="1:39" x14ac:dyDescent="0.4">
      <c r="A413" s="132" t="str">
        <f t="shared" si="127"/>
        <v>JulioAutoseguro, S. A.</v>
      </c>
      <c r="B413" s="51" t="s">
        <v>79</v>
      </c>
      <c r="C413" s="88">
        <f t="shared" si="129"/>
        <v>0</v>
      </c>
      <c r="D413" s="88">
        <f t="shared" si="130"/>
        <v>0</v>
      </c>
      <c r="E413" s="87" t="s">
        <v>171</v>
      </c>
      <c r="F413" s="87" t="s">
        <v>171</v>
      </c>
      <c r="G413" s="87">
        <f t="shared" si="131"/>
        <v>0</v>
      </c>
      <c r="H413" s="87" t="s">
        <v>171</v>
      </c>
      <c r="I413" s="87" t="s">
        <v>171</v>
      </c>
      <c r="J413" s="87">
        <f t="shared" si="132"/>
        <v>0</v>
      </c>
      <c r="K413" s="87" t="s">
        <v>171</v>
      </c>
      <c r="L413" s="87" t="s">
        <v>171</v>
      </c>
      <c r="M413" s="87">
        <f t="shared" si="133"/>
        <v>0</v>
      </c>
      <c r="N413" s="87" t="s">
        <v>171</v>
      </c>
      <c r="O413" s="87" t="s">
        <v>171</v>
      </c>
      <c r="P413" s="87">
        <f t="shared" si="134"/>
        <v>0</v>
      </c>
      <c r="Q413" s="87" t="s">
        <v>171</v>
      </c>
      <c r="R413" s="87" t="s">
        <v>171</v>
      </c>
      <c r="S413" s="87">
        <f t="shared" si="135"/>
        <v>0</v>
      </c>
      <c r="T413" s="87" t="s">
        <v>171</v>
      </c>
      <c r="U413" s="87" t="s">
        <v>171</v>
      </c>
      <c r="V413" s="87">
        <f t="shared" si="136"/>
        <v>0</v>
      </c>
      <c r="W413" s="87" t="s">
        <v>171</v>
      </c>
      <c r="X413" s="87" t="s">
        <v>171</v>
      </c>
      <c r="Y413" s="87">
        <f t="shared" si="137"/>
        <v>0</v>
      </c>
      <c r="Z413" s="87" t="s">
        <v>171</v>
      </c>
      <c r="AA413" s="87" t="s">
        <v>171</v>
      </c>
      <c r="AB413" s="87">
        <f t="shared" si="138"/>
        <v>0</v>
      </c>
      <c r="AC413" s="87" t="s">
        <v>171</v>
      </c>
      <c r="AD413" s="87" t="s">
        <v>171</v>
      </c>
      <c r="AE413" s="87">
        <f t="shared" si="139"/>
        <v>0</v>
      </c>
      <c r="AF413" s="87" t="s">
        <v>171</v>
      </c>
      <c r="AG413" s="87" t="s">
        <v>171</v>
      </c>
      <c r="AH413" s="87">
        <f t="shared" si="140"/>
        <v>0</v>
      </c>
      <c r="AI413" s="87" t="s">
        <v>171</v>
      </c>
      <c r="AJ413" s="87" t="s">
        <v>171</v>
      </c>
      <c r="AK413" s="87">
        <f t="shared" si="141"/>
        <v>0</v>
      </c>
      <c r="AM413" s="132" t="s">
        <v>6</v>
      </c>
    </row>
    <row r="414" spans="1:39" x14ac:dyDescent="0.4">
      <c r="A414" s="132" t="str">
        <f t="shared" ref="A414:A472" si="142">AM414&amp;B414</f>
        <v>JulioSeguros Yunen, S.A.</v>
      </c>
      <c r="B414" s="51" t="s">
        <v>128</v>
      </c>
      <c r="C414" s="88">
        <f t="shared" si="129"/>
        <v>0</v>
      </c>
      <c r="D414" s="88">
        <f t="shared" si="130"/>
        <v>0</v>
      </c>
      <c r="E414" s="87" t="s">
        <v>171</v>
      </c>
      <c r="F414" s="87" t="s">
        <v>171</v>
      </c>
      <c r="G414" s="87">
        <f t="shared" si="131"/>
        <v>0</v>
      </c>
      <c r="H414" s="87" t="s">
        <v>171</v>
      </c>
      <c r="I414" s="87" t="s">
        <v>171</v>
      </c>
      <c r="J414" s="87">
        <f t="shared" si="132"/>
        <v>0</v>
      </c>
      <c r="K414" s="87" t="s">
        <v>171</v>
      </c>
      <c r="L414" s="87" t="s">
        <v>171</v>
      </c>
      <c r="M414" s="87">
        <f t="shared" si="133"/>
        <v>0</v>
      </c>
      <c r="N414" s="87" t="s">
        <v>171</v>
      </c>
      <c r="O414" s="87" t="s">
        <v>171</v>
      </c>
      <c r="P414" s="87">
        <f t="shared" si="134"/>
        <v>0</v>
      </c>
      <c r="Q414" s="87" t="s">
        <v>171</v>
      </c>
      <c r="R414" s="87" t="s">
        <v>171</v>
      </c>
      <c r="S414" s="87">
        <f t="shared" si="135"/>
        <v>0</v>
      </c>
      <c r="T414" s="87" t="s">
        <v>171</v>
      </c>
      <c r="U414" s="87" t="s">
        <v>171</v>
      </c>
      <c r="V414" s="87">
        <f t="shared" si="136"/>
        <v>0</v>
      </c>
      <c r="W414" s="87" t="s">
        <v>171</v>
      </c>
      <c r="X414" s="87" t="s">
        <v>171</v>
      </c>
      <c r="Y414" s="87">
        <f t="shared" si="137"/>
        <v>0</v>
      </c>
      <c r="Z414" s="87" t="s">
        <v>171</v>
      </c>
      <c r="AA414" s="87" t="s">
        <v>171</v>
      </c>
      <c r="AB414" s="87">
        <f t="shared" si="138"/>
        <v>0</v>
      </c>
      <c r="AC414" s="87" t="s">
        <v>171</v>
      </c>
      <c r="AD414" s="87" t="s">
        <v>171</v>
      </c>
      <c r="AE414" s="87">
        <f t="shared" si="139"/>
        <v>0</v>
      </c>
      <c r="AF414" s="87" t="s">
        <v>171</v>
      </c>
      <c r="AG414" s="87" t="s">
        <v>171</v>
      </c>
      <c r="AH414" s="87">
        <f t="shared" si="140"/>
        <v>0</v>
      </c>
      <c r="AI414" s="87" t="s">
        <v>171</v>
      </c>
      <c r="AJ414" s="87" t="s">
        <v>171</v>
      </c>
      <c r="AK414" s="87">
        <f t="shared" si="141"/>
        <v>0</v>
      </c>
      <c r="AM414" s="132" t="s">
        <v>6</v>
      </c>
    </row>
    <row r="415" spans="1:39" x14ac:dyDescent="0.4">
      <c r="A415" s="132" t="str">
        <f t="shared" si="142"/>
        <v>JulioHylseg Seguros S.A</v>
      </c>
      <c r="B415" s="51" t="s">
        <v>129</v>
      </c>
      <c r="C415" s="88">
        <f t="shared" si="129"/>
        <v>0</v>
      </c>
      <c r="D415" s="88">
        <f t="shared" si="130"/>
        <v>0</v>
      </c>
      <c r="E415" s="87" t="s">
        <v>171</v>
      </c>
      <c r="F415" s="87" t="s">
        <v>171</v>
      </c>
      <c r="G415" s="87">
        <f t="shared" si="131"/>
        <v>0</v>
      </c>
      <c r="H415" s="87" t="s">
        <v>171</v>
      </c>
      <c r="I415" s="87" t="s">
        <v>171</v>
      </c>
      <c r="J415" s="87">
        <f t="shared" si="132"/>
        <v>0</v>
      </c>
      <c r="K415" s="87" t="s">
        <v>171</v>
      </c>
      <c r="L415" s="87" t="s">
        <v>171</v>
      </c>
      <c r="M415" s="87">
        <f t="shared" si="133"/>
        <v>0</v>
      </c>
      <c r="N415" s="87" t="s">
        <v>171</v>
      </c>
      <c r="O415" s="87" t="s">
        <v>171</v>
      </c>
      <c r="P415" s="87">
        <f t="shared" si="134"/>
        <v>0</v>
      </c>
      <c r="Q415" s="87" t="s">
        <v>171</v>
      </c>
      <c r="R415" s="87" t="s">
        <v>171</v>
      </c>
      <c r="S415" s="87">
        <f t="shared" si="135"/>
        <v>0</v>
      </c>
      <c r="T415" s="87" t="s">
        <v>171</v>
      </c>
      <c r="U415" s="87" t="s">
        <v>171</v>
      </c>
      <c r="V415" s="87">
        <f t="shared" si="136"/>
        <v>0</v>
      </c>
      <c r="W415" s="87" t="s">
        <v>171</v>
      </c>
      <c r="X415" s="87" t="s">
        <v>171</v>
      </c>
      <c r="Y415" s="87">
        <f t="shared" si="137"/>
        <v>0</v>
      </c>
      <c r="Z415" s="87" t="s">
        <v>171</v>
      </c>
      <c r="AA415" s="87" t="s">
        <v>171</v>
      </c>
      <c r="AB415" s="87">
        <f t="shared" si="138"/>
        <v>0</v>
      </c>
      <c r="AC415" s="87" t="s">
        <v>171</v>
      </c>
      <c r="AD415" s="87" t="s">
        <v>171</v>
      </c>
      <c r="AE415" s="87">
        <f t="shared" si="139"/>
        <v>0</v>
      </c>
      <c r="AF415" s="87" t="s">
        <v>171</v>
      </c>
      <c r="AG415" s="87" t="s">
        <v>171</v>
      </c>
      <c r="AH415" s="87">
        <f t="shared" si="140"/>
        <v>0</v>
      </c>
      <c r="AI415" s="87" t="s">
        <v>171</v>
      </c>
      <c r="AJ415" s="87" t="s">
        <v>171</v>
      </c>
      <c r="AK415" s="87">
        <f t="shared" si="141"/>
        <v>0</v>
      </c>
      <c r="AM415" s="132" t="s">
        <v>6</v>
      </c>
    </row>
    <row r="416" spans="1:39" x14ac:dyDescent="0.4">
      <c r="A416" s="132" t="str">
        <f t="shared" si="142"/>
        <v>JulioMidas Seguros, S.A.</v>
      </c>
      <c r="B416" s="51" t="s">
        <v>130</v>
      </c>
      <c r="C416" s="88">
        <f t="shared" si="129"/>
        <v>0</v>
      </c>
      <c r="D416" s="88">
        <f t="shared" si="130"/>
        <v>0</v>
      </c>
      <c r="E416" s="87" t="s">
        <v>171</v>
      </c>
      <c r="F416" s="87" t="s">
        <v>171</v>
      </c>
      <c r="G416" s="87">
        <f t="shared" si="131"/>
        <v>0</v>
      </c>
      <c r="H416" s="87" t="s">
        <v>171</v>
      </c>
      <c r="I416" s="87" t="s">
        <v>171</v>
      </c>
      <c r="J416" s="87">
        <f t="shared" si="132"/>
        <v>0</v>
      </c>
      <c r="K416" s="87" t="s">
        <v>171</v>
      </c>
      <c r="L416" s="87" t="s">
        <v>171</v>
      </c>
      <c r="M416" s="87">
        <f t="shared" si="133"/>
        <v>0</v>
      </c>
      <c r="N416" s="87" t="s">
        <v>171</v>
      </c>
      <c r="O416" s="87" t="s">
        <v>171</v>
      </c>
      <c r="P416" s="87">
        <f t="shared" si="134"/>
        <v>0</v>
      </c>
      <c r="Q416" s="87" t="s">
        <v>171</v>
      </c>
      <c r="R416" s="87" t="s">
        <v>171</v>
      </c>
      <c r="S416" s="87">
        <f t="shared" si="135"/>
        <v>0</v>
      </c>
      <c r="T416" s="87" t="s">
        <v>171</v>
      </c>
      <c r="U416" s="87" t="s">
        <v>171</v>
      </c>
      <c r="V416" s="87">
        <f t="shared" si="136"/>
        <v>0</v>
      </c>
      <c r="W416" s="87" t="s">
        <v>171</v>
      </c>
      <c r="X416" s="87" t="s">
        <v>171</v>
      </c>
      <c r="Y416" s="87">
        <f t="shared" si="137"/>
        <v>0</v>
      </c>
      <c r="Z416" s="87" t="s">
        <v>171</v>
      </c>
      <c r="AA416" s="87" t="s">
        <v>171</v>
      </c>
      <c r="AB416" s="87">
        <f t="shared" si="138"/>
        <v>0</v>
      </c>
      <c r="AC416" s="87" t="s">
        <v>171</v>
      </c>
      <c r="AD416" s="87" t="s">
        <v>171</v>
      </c>
      <c r="AE416" s="87">
        <f t="shared" si="139"/>
        <v>0</v>
      </c>
      <c r="AF416" s="87" t="s">
        <v>171</v>
      </c>
      <c r="AG416" s="87" t="s">
        <v>171</v>
      </c>
      <c r="AH416" s="87">
        <f t="shared" si="140"/>
        <v>0</v>
      </c>
      <c r="AI416" s="87" t="s">
        <v>171</v>
      </c>
      <c r="AJ416" s="87" t="s">
        <v>171</v>
      </c>
      <c r="AK416" s="87">
        <f t="shared" si="141"/>
        <v>0</v>
      </c>
      <c r="AM416" s="132" t="s">
        <v>6</v>
      </c>
    </row>
    <row r="417" spans="1:39" ht="13" thickBot="1" x14ac:dyDescent="0.45">
      <c r="A417" s="132" t="str">
        <f t="shared" si="142"/>
        <v>JulioUnit, S.A.</v>
      </c>
      <c r="B417" s="51" t="s">
        <v>131</v>
      </c>
      <c r="C417" s="88">
        <f t="shared" si="129"/>
        <v>0</v>
      </c>
      <c r="D417" s="88">
        <f t="shared" si="130"/>
        <v>0</v>
      </c>
      <c r="E417" s="87" t="s">
        <v>171</v>
      </c>
      <c r="F417" s="87" t="s">
        <v>171</v>
      </c>
      <c r="G417" s="87">
        <f t="shared" si="131"/>
        <v>0</v>
      </c>
      <c r="H417" s="87" t="s">
        <v>171</v>
      </c>
      <c r="I417" s="87" t="s">
        <v>171</v>
      </c>
      <c r="J417" s="87">
        <f t="shared" si="132"/>
        <v>0</v>
      </c>
      <c r="K417" s="87" t="s">
        <v>171</v>
      </c>
      <c r="L417" s="87" t="s">
        <v>171</v>
      </c>
      <c r="M417" s="87">
        <f t="shared" si="133"/>
        <v>0</v>
      </c>
      <c r="N417" s="87" t="s">
        <v>171</v>
      </c>
      <c r="O417" s="87" t="s">
        <v>171</v>
      </c>
      <c r="P417" s="87">
        <f t="shared" si="134"/>
        <v>0</v>
      </c>
      <c r="Q417" s="87" t="s">
        <v>171</v>
      </c>
      <c r="R417" s="87" t="s">
        <v>171</v>
      </c>
      <c r="S417" s="87">
        <f t="shared" si="135"/>
        <v>0</v>
      </c>
      <c r="T417" s="87" t="s">
        <v>171</v>
      </c>
      <c r="U417" s="87" t="s">
        <v>171</v>
      </c>
      <c r="V417" s="87">
        <f t="shared" si="136"/>
        <v>0</v>
      </c>
      <c r="W417" s="87" t="s">
        <v>171</v>
      </c>
      <c r="X417" s="87" t="s">
        <v>171</v>
      </c>
      <c r="Y417" s="87">
        <f t="shared" si="137"/>
        <v>0</v>
      </c>
      <c r="Z417" s="87" t="s">
        <v>171</v>
      </c>
      <c r="AA417" s="87" t="s">
        <v>171</v>
      </c>
      <c r="AB417" s="87">
        <f t="shared" si="138"/>
        <v>0</v>
      </c>
      <c r="AC417" s="87" t="s">
        <v>171</v>
      </c>
      <c r="AD417" s="87" t="s">
        <v>171</v>
      </c>
      <c r="AE417" s="87">
        <f t="shared" si="139"/>
        <v>0</v>
      </c>
      <c r="AF417" s="87" t="s">
        <v>171</v>
      </c>
      <c r="AG417" s="87" t="s">
        <v>171</v>
      </c>
      <c r="AH417" s="87">
        <f t="shared" si="140"/>
        <v>0</v>
      </c>
      <c r="AI417" s="87" t="s">
        <v>171</v>
      </c>
      <c r="AJ417" s="87" t="s">
        <v>171</v>
      </c>
      <c r="AK417" s="87">
        <f t="shared" si="141"/>
        <v>0</v>
      </c>
      <c r="AM417" s="132" t="s">
        <v>6</v>
      </c>
    </row>
    <row r="418" spans="1:39" ht="13.35" thickTop="1" thickBot="1" x14ac:dyDescent="0.45">
      <c r="A418" s="132" t="str">
        <f t="shared" si="142"/>
        <v>Total General</v>
      </c>
      <c r="B418" s="53" t="s">
        <v>19</v>
      </c>
      <c r="C418" s="61">
        <f t="shared" ref="C418:AJ418" si="143">SUM(C385:C417)</f>
        <v>0</v>
      </c>
      <c r="D418" s="61">
        <f t="shared" si="143"/>
        <v>0</v>
      </c>
      <c r="E418" s="61">
        <f t="shared" si="143"/>
        <v>0</v>
      </c>
      <c r="F418" s="61">
        <f t="shared" si="143"/>
        <v>0</v>
      </c>
      <c r="G418" s="61">
        <f t="shared" si="143"/>
        <v>0</v>
      </c>
      <c r="H418" s="61">
        <f t="shared" si="143"/>
        <v>0</v>
      </c>
      <c r="I418" s="61">
        <f t="shared" si="143"/>
        <v>0</v>
      </c>
      <c r="J418" s="61">
        <f t="shared" si="143"/>
        <v>0</v>
      </c>
      <c r="K418" s="61">
        <f t="shared" si="143"/>
        <v>0</v>
      </c>
      <c r="L418" s="61">
        <f t="shared" si="143"/>
        <v>0</v>
      </c>
      <c r="M418" s="61">
        <f t="shared" si="143"/>
        <v>0</v>
      </c>
      <c r="N418" s="61">
        <f t="shared" si="143"/>
        <v>0</v>
      </c>
      <c r="O418" s="61">
        <f t="shared" si="143"/>
        <v>0</v>
      </c>
      <c r="P418" s="61">
        <f t="shared" si="143"/>
        <v>0</v>
      </c>
      <c r="Q418" s="61">
        <f t="shared" si="143"/>
        <v>0</v>
      </c>
      <c r="R418" s="61">
        <f t="shared" si="143"/>
        <v>0</v>
      </c>
      <c r="S418" s="61">
        <f t="shared" si="143"/>
        <v>0</v>
      </c>
      <c r="T418" s="61">
        <f t="shared" si="143"/>
        <v>0</v>
      </c>
      <c r="U418" s="61">
        <f t="shared" si="143"/>
        <v>0</v>
      </c>
      <c r="V418" s="61">
        <f t="shared" si="143"/>
        <v>0</v>
      </c>
      <c r="W418" s="61">
        <f t="shared" si="143"/>
        <v>0</v>
      </c>
      <c r="X418" s="61">
        <f t="shared" si="143"/>
        <v>0</v>
      </c>
      <c r="Y418" s="61">
        <f t="shared" si="143"/>
        <v>0</v>
      </c>
      <c r="Z418" s="61">
        <f t="shared" si="143"/>
        <v>0</v>
      </c>
      <c r="AA418" s="61">
        <f t="shared" si="143"/>
        <v>0</v>
      </c>
      <c r="AB418" s="61">
        <f t="shared" si="143"/>
        <v>0</v>
      </c>
      <c r="AC418" s="61">
        <f t="shared" si="143"/>
        <v>0</v>
      </c>
      <c r="AD418" s="61">
        <f t="shared" si="143"/>
        <v>0</v>
      </c>
      <c r="AE418" s="61">
        <f t="shared" si="143"/>
        <v>0</v>
      </c>
      <c r="AF418" s="61">
        <f t="shared" si="143"/>
        <v>0</v>
      </c>
      <c r="AG418" s="61">
        <f t="shared" si="143"/>
        <v>0</v>
      </c>
      <c r="AH418" s="61">
        <f t="shared" si="143"/>
        <v>0</v>
      </c>
      <c r="AI418" s="61">
        <f t="shared" si="143"/>
        <v>0</v>
      </c>
      <c r="AJ418" s="61">
        <f t="shared" si="143"/>
        <v>0</v>
      </c>
      <c r="AK418" s="86"/>
    </row>
    <row r="419" spans="1:39" ht="13" thickTop="1" x14ac:dyDescent="0.4">
      <c r="A419" s="132" t="str">
        <f t="shared" si="142"/>
        <v/>
      </c>
      <c r="B419" s="34"/>
      <c r="C419" s="35"/>
      <c r="D419" s="34"/>
      <c r="E419" s="35"/>
      <c r="F419" s="34"/>
      <c r="G419" s="34"/>
      <c r="H419" s="35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</row>
    <row r="420" spans="1:39" x14ac:dyDescent="0.4">
      <c r="A420" s="132" t="str">
        <f>AM420&amp;B420</f>
        <v>% de Primas Exoneradas de Impuestos</v>
      </c>
      <c r="B420" s="5" t="s">
        <v>38</v>
      </c>
      <c r="C420" s="178">
        <f>IFERROR(D418/C421*100,0)</f>
        <v>0</v>
      </c>
      <c r="D420" s="178"/>
      <c r="E420" s="178">
        <f>IFERROR(F418/E421*100,0)</f>
        <v>0</v>
      </c>
      <c r="F420" s="178"/>
      <c r="G420" s="36"/>
      <c r="H420" s="178">
        <f>IFERROR(I418/H421*100,0)</f>
        <v>0</v>
      </c>
      <c r="I420" s="178"/>
      <c r="J420" s="36"/>
      <c r="K420" s="178">
        <f>IFERROR(L418/K421*100,0)</f>
        <v>0</v>
      </c>
      <c r="L420" s="178"/>
      <c r="M420" s="36"/>
      <c r="N420" s="178">
        <f>IFERROR(O418/N421*100,0)</f>
        <v>0</v>
      </c>
      <c r="O420" s="178"/>
      <c r="P420" s="36"/>
      <c r="Q420" s="178">
        <f>IFERROR(R418/Q421*100,0)</f>
        <v>0</v>
      </c>
      <c r="R420" s="178"/>
      <c r="S420" s="36"/>
      <c r="T420" s="178">
        <f>IFERROR(U418/T421*100,0)</f>
        <v>0</v>
      </c>
      <c r="U420" s="178"/>
      <c r="V420" s="36"/>
      <c r="W420" s="178">
        <f>IFERROR(X418/W421*100,0)</f>
        <v>0</v>
      </c>
      <c r="X420" s="178"/>
      <c r="Y420" s="36"/>
      <c r="Z420" s="178">
        <f>IFERROR(AA418/Z421*100,0)</f>
        <v>0</v>
      </c>
      <c r="AA420" s="178"/>
      <c r="AB420" s="36"/>
      <c r="AC420" s="178">
        <f>IFERROR(AD418/AC421*100,0)</f>
        <v>0</v>
      </c>
      <c r="AD420" s="178"/>
      <c r="AE420" s="36"/>
      <c r="AF420" s="178">
        <f>IFERROR(AG418/AF421*100,0)</f>
        <v>0</v>
      </c>
      <c r="AG420" s="178"/>
      <c r="AH420" s="36"/>
      <c r="AI420" s="178">
        <f>IFERROR(AJ418/AI421*100,0)</f>
        <v>0</v>
      </c>
      <c r="AJ420" s="178"/>
      <c r="AK420" s="36"/>
    </row>
    <row r="421" spans="1:39" x14ac:dyDescent="0.4">
      <c r="A421" s="132" t="str">
        <f>AM421&amp;B421</f>
        <v>Primas Netas Totales</v>
      </c>
      <c r="B421" s="5" t="s">
        <v>39</v>
      </c>
      <c r="C421" s="180">
        <f>IFERROR(C418+D418,0)</f>
        <v>0</v>
      </c>
      <c r="D421" s="181"/>
      <c r="E421" s="180">
        <f>IFERROR(E418+F418,0)</f>
        <v>0</v>
      </c>
      <c r="F421" s="181"/>
      <c r="G421" s="37"/>
      <c r="H421" s="180">
        <f>IFERROR(H418+I418,0)</f>
        <v>0</v>
      </c>
      <c r="I421" s="181"/>
      <c r="J421" s="37"/>
      <c r="K421" s="180">
        <f>IFERROR(K418+L418,0)</f>
        <v>0</v>
      </c>
      <c r="L421" s="181"/>
      <c r="M421" s="37"/>
      <c r="N421" s="180">
        <f>IFERROR(N418+O418,0)</f>
        <v>0</v>
      </c>
      <c r="O421" s="181"/>
      <c r="P421" s="37"/>
      <c r="Q421" s="180">
        <f>IFERROR(Q418+R418,0)</f>
        <v>0</v>
      </c>
      <c r="R421" s="181"/>
      <c r="S421" s="37"/>
      <c r="T421" s="180">
        <f>IFERROR(T418+U418,0)</f>
        <v>0</v>
      </c>
      <c r="U421" s="181"/>
      <c r="V421" s="37"/>
      <c r="W421" s="180">
        <f>IFERROR(W418+X418,0)</f>
        <v>0</v>
      </c>
      <c r="X421" s="181"/>
      <c r="Y421" s="37"/>
      <c r="Z421" s="180">
        <f>IFERROR(Z418+AA418,0)</f>
        <v>0</v>
      </c>
      <c r="AA421" s="181"/>
      <c r="AB421" s="37"/>
      <c r="AC421" s="180">
        <f>IFERROR(AC418+AD418,0)</f>
        <v>0</v>
      </c>
      <c r="AD421" s="181"/>
      <c r="AE421" s="37"/>
      <c r="AF421" s="180">
        <f>IFERROR(AF418+AG418,0)</f>
        <v>0</v>
      </c>
      <c r="AG421" s="181"/>
      <c r="AH421" s="37"/>
      <c r="AI421" s="180">
        <f>IFERROR(AI418+AJ418,0)</f>
        <v>0</v>
      </c>
      <c r="AJ421" s="181"/>
      <c r="AK421" s="37"/>
    </row>
    <row r="422" spans="1:39" x14ac:dyDescent="0.4">
      <c r="A422" s="132" t="str">
        <f>AM422&amp;B422</f>
        <v>% Por Ramos Primas Netas Cobradas</v>
      </c>
      <c r="B422" s="5" t="s">
        <v>40</v>
      </c>
      <c r="C422" s="178">
        <f>SUM(E422:AJ422,0)</f>
        <v>0</v>
      </c>
      <c r="D422" s="181"/>
      <c r="E422" s="178">
        <f>IFERROR(E421/C421*100,0)</f>
        <v>0</v>
      </c>
      <c r="F422" s="178"/>
      <c r="G422" s="36"/>
      <c r="H422" s="178">
        <f>IFERROR(H421/C421*100,0)</f>
        <v>0</v>
      </c>
      <c r="I422" s="178"/>
      <c r="J422" s="36"/>
      <c r="K422" s="178">
        <f>IFERROR(K421/C421*100,0)</f>
        <v>0</v>
      </c>
      <c r="L422" s="178"/>
      <c r="M422" s="36"/>
      <c r="N422" s="178">
        <f>IFERROR(N421/C421*100,0)</f>
        <v>0</v>
      </c>
      <c r="O422" s="178"/>
      <c r="P422" s="36"/>
      <c r="Q422" s="178">
        <f>IFERROR(Q421/C421*100,0)</f>
        <v>0</v>
      </c>
      <c r="R422" s="178"/>
      <c r="S422" s="36"/>
      <c r="T422" s="178">
        <f>IFERROR(T421/C421*100,0)</f>
        <v>0</v>
      </c>
      <c r="U422" s="178"/>
      <c r="V422" s="36"/>
      <c r="W422" s="178">
        <f>IFERROR(W421/C421*100,0)</f>
        <v>0</v>
      </c>
      <c r="X422" s="178"/>
      <c r="Y422" s="36"/>
      <c r="Z422" s="178">
        <f>IFERROR(Z421/C421*100,0)</f>
        <v>0</v>
      </c>
      <c r="AA422" s="178"/>
      <c r="AB422" s="36"/>
      <c r="AC422" s="178">
        <f>IFERROR(AC421/C421*100,0)</f>
        <v>0</v>
      </c>
      <c r="AD422" s="178"/>
      <c r="AE422" s="36"/>
      <c r="AF422" s="178">
        <f>IFERROR(AF421/C421*100,0)</f>
        <v>0</v>
      </c>
      <c r="AG422" s="178"/>
      <c r="AH422" s="36"/>
      <c r="AI422" s="178">
        <f>IFERROR(AI421/C421*100,0)</f>
        <v>0</v>
      </c>
      <c r="AJ422" s="178"/>
      <c r="AK422" s="36"/>
    </row>
    <row r="423" spans="1:39" x14ac:dyDescent="0.4">
      <c r="A423" s="132" t="str">
        <f t="shared" si="142"/>
        <v>Fuente: Superintendencia de Seguros, Dirección de Estudios del Sector Seguros</v>
      </c>
      <c r="B423" s="93" t="s">
        <v>172</v>
      </c>
    </row>
    <row r="424" spans="1:39" x14ac:dyDescent="0.4">
      <c r="A424" s="132" t="str">
        <f t="shared" si="142"/>
        <v/>
      </c>
      <c r="B424" s="38"/>
    </row>
    <row r="425" spans="1:39" x14ac:dyDescent="0.4">
      <c r="A425" s="132" t="str">
        <f t="shared" si="142"/>
        <v/>
      </c>
      <c r="B425" s="38"/>
    </row>
    <row r="426" spans="1:39" x14ac:dyDescent="0.4">
      <c r="A426" s="132" t="str">
        <f t="shared" si="142"/>
        <v/>
      </c>
      <c r="B426" s="38"/>
    </row>
    <row r="427" spans="1:39" x14ac:dyDescent="0.4">
      <c r="A427" s="132" t="str">
        <f t="shared" si="142"/>
        <v/>
      </c>
      <c r="B427" s="38"/>
    </row>
    <row r="428" spans="1:39" x14ac:dyDescent="0.4">
      <c r="A428" s="132" t="str">
        <f t="shared" si="142"/>
        <v/>
      </c>
    </row>
    <row r="429" spans="1:39" x14ac:dyDescent="0.4">
      <c r="A429" s="132" t="str">
        <f t="shared" si="142"/>
        <v/>
      </c>
    </row>
    <row r="430" spans="1:39" ht="20.25" customHeight="1" x14ac:dyDescent="0.6">
      <c r="A430" s="132" t="str">
        <f t="shared" si="142"/>
        <v>Superintendencia de Seguros</v>
      </c>
      <c r="B430" s="182" t="s">
        <v>42</v>
      </c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</row>
    <row r="431" spans="1:39" ht="12.75" customHeight="1" x14ac:dyDescent="0.4">
      <c r="A431" s="132" t="str">
        <f t="shared" si="142"/>
        <v>Primas Netas Cobradas por Compañías, Según Ramos</v>
      </c>
      <c r="B431" s="183" t="s">
        <v>56</v>
      </c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</row>
    <row r="432" spans="1:39" ht="12.75" customHeight="1" x14ac:dyDescent="0.4">
      <c r="A432" s="132" t="str">
        <f t="shared" si="142"/>
        <v>Agosto, 2022</v>
      </c>
      <c r="B432" s="184" t="s">
        <v>164</v>
      </c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5"/>
      <c r="AG432" s="185"/>
      <c r="AH432" s="185"/>
      <c r="AI432" s="185"/>
      <c r="AJ432" s="185"/>
    </row>
    <row r="433" spans="1:39" ht="12.75" customHeight="1" x14ac:dyDescent="0.4">
      <c r="A433" s="132" t="str">
        <f t="shared" si="142"/>
        <v>(Valores en RD$)</v>
      </c>
      <c r="B433" s="183" t="s">
        <v>91</v>
      </c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</row>
    <row r="434" spans="1:39" x14ac:dyDescent="0.4">
      <c r="A434" s="132" t="str">
        <f t="shared" si="142"/>
        <v/>
      </c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</row>
    <row r="435" spans="1:39" ht="13" thickBot="1" x14ac:dyDescent="0.45">
      <c r="A435" s="132" t="str">
        <f t="shared" si="142"/>
        <v/>
      </c>
    </row>
    <row r="436" spans="1:39" ht="13.35" thickTop="1" thickBot="1" x14ac:dyDescent="0.45">
      <c r="A436" s="132" t="str">
        <f t="shared" si="142"/>
        <v>Compañías</v>
      </c>
      <c r="B436" s="173" t="s">
        <v>33</v>
      </c>
      <c r="C436" s="179" t="s">
        <v>0</v>
      </c>
      <c r="D436" s="179"/>
      <c r="E436" s="179" t="s">
        <v>12</v>
      </c>
      <c r="F436" s="179"/>
      <c r="G436" s="110"/>
      <c r="H436" s="179" t="s">
        <v>13</v>
      </c>
      <c r="I436" s="179"/>
      <c r="J436" s="110"/>
      <c r="K436" s="179" t="s">
        <v>14</v>
      </c>
      <c r="L436" s="179"/>
      <c r="M436" s="110"/>
      <c r="N436" s="179" t="s">
        <v>15</v>
      </c>
      <c r="O436" s="179"/>
      <c r="P436" s="110"/>
      <c r="Q436" s="179" t="s">
        <v>27</v>
      </c>
      <c r="R436" s="179"/>
      <c r="S436" s="110"/>
      <c r="T436" s="179" t="s">
        <v>35</v>
      </c>
      <c r="U436" s="179"/>
      <c r="V436" s="110"/>
      <c r="W436" s="179" t="s">
        <v>16</v>
      </c>
      <c r="X436" s="179"/>
      <c r="Y436" s="110"/>
      <c r="Z436" s="179" t="s">
        <v>67</v>
      </c>
      <c r="AA436" s="179"/>
      <c r="AB436" s="110"/>
      <c r="AC436" s="179" t="s">
        <v>34</v>
      </c>
      <c r="AD436" s="179"/>
      <c r="AE436" s="110"/>
      <c r="AF436" s="179" t="s">
        <v>17</v>
      </c>
      <c r="AG436" s="179"/>
      <c r="AH436" s="110"/>
      <c r="AI436" s="179" t="s">
        <v>18</v>
      </c>
      <c r="AJ436" s="179"/>
      <c r="AK436" s="65"/>
    </row>
    <row r="437" spans="1:39" ht="13.35" thickTop="1" thickBot="1" x14ac:dyDescent="0.45">
      <c r="A437" s="132" t="str">
        <f t="shared" si="142"/>
        <v/>
      </c>
      <c r="B437" s="186"/>
      <c r="C437" s="110" t="s">
        <v>28</v>
      </c>
      <c r="D437" s="110" t="s">
        <v>25</v>
      </c>
      <c r="E437" s="110" t="s">
        <v>28</v>
      </c>
      <c r="F437" s="110" t="s">
        <v>25</v>
      </c>
      <c r="G437" s="110"/>
      <c r="H437" s="110" t="s">
        <v>28</v>
      </c>
      <c r="I437" s="110" t="s">
        <v>25</v>
      </c>
      <c r="J437" s="110"/>
      <c r="K437" s="110" t="s">
        <v>28</v>
      </c>
      <c r="L437" s="110" t="s">
        <v>25</v>
      </c>
      <c r="M437" s="110"/>
      <c r="N437" s="110" t="s">
        <v>28</v>
      </c>
      <c r="O437" s="110" t="s">
        <v>25</v>
      </c>
      <c r="P437" s="110"/>
      <c r="Q437" s="110" t="s">
        <v>28</v>
      </c>
      <c r="R437" s="110" t="s">
        <v>25</v>
      </c>
      <c r="S437" s="110"/>
      <c r="T437" s="110" t="s">
        <v>28</v>
      </c>
      <c r="U437" s="110" t="s">
        <v>25</v>
      </c>
      <c r="V437" s="110"/>
      <c r="W437" s="110" t="s">
        <v>28</v>
      </c>
      <c r="X437" s="110" t="s">
        <v>25</v>
      </c>
      <c r="Y437" s="110"/>
      <c r="Z437" s="110" t="s">
        <v>28</v>
      </c>
      <c r="AA437" s="110" t="s">
        <v>25</v>
      </c>
      <c r="AB437" s="110"/>
      <c r="AC437" s="110" t="s">
        <v>28</v>
      </c>
      <c r="AD437" s="110" t="s">
        <v>25</v>
      </c>
      <c r="AE437" s="110"/>
      <c r="AF437" s="110" t="s">
        <v>28</v>
      </c>
      <c r="AG437" s="110" t="s">
        <v>25</v>
      </c>
      <c r="AH437" s="110"/>
      <c r="AI437" s="110" t="s">
        <v>28</v>
      </c>
      <c r="AJ437" s="110" t="s">
        <v>25</v>
      </c>
      <c r="AK437" s="65"/>
    </row>
    <row r="438" spans="1:39" ht="13" thickTop="1" x14ac:dyDescent="0.4">
      <c r="A438" s="132" t="str">
        <f t="shared" si="142"/>
        <v>AgostoSeguros Universal, S. A.</v>
      </c>
      <c r="B438" s="87" t="s">
        <v>84</v>
      </c>
      <c r="C438" s="88">
        <f t="shared" ref="C438:C470" si="144">SUMIF($E$62:$AJ$62,$C$62,$E438:$AJ438)</f>
        <v>0</v>
      </c>
      <c r="D438" s="88">
        <f t="shared" ref="D438:D470" si="145">SUMIF($E$62:$AJ$62,$D$62,$E438:$AJ438)</f>
        <v>0</v>
      </c>
      <c r="E438" s="87" t="s">
        <v>171</v>
      </c>
      <c r="F438" s="87" t="s">
        <v>171</v>
      </c>
      <c r="G438" s="87">
        <f>SUBTOTAL(109,E438:F438)</f>
        <v>0</v>
      </c>
      <c r="H438" s="87" t="s">
        <v>171</v>
      </c>
      <c r="I438" s="87" t="s">
        <v>171</v>
      </c>
      <c r="J438" s="87">
        <f>SUBTOTAL(109,H438:I438)</f>
        <v>0</v>
      </c>
      <c r="K438" s="87" t="s">
        <v>171</v>
      </c>
      <c r="L438" s="87" t="s">
        <v>171</v>
      </c>
      <c r="M438" s="87">
        <f>SUBTOTAL(109,K438:L438)</f>
        <v>0</v>
      </c>
      <c r="N438" s="87" t="s">
        <v>171</v>
      </c>
      <c r="O438" s="87" t="s">
        <v>171</v>
      </c>
      <c r="P438" s="87">
        <f>SUBTOTAL(109,N438:O438)</f>
        <v>0</v>
      </c>
      <c r="Q438" s="87" t="s">
        <v>171</v>
      </c>
      <c r="R438" s="87" t="s">
        <v>171</v>
      </c>
      <c r="S438" s="87">
        <f>SUBTOTAL(109,Q438:R438)</f>
        <v>0</v>
      </c>
      <c r="T438" s="87" t="s">
        <v>171</v>
      </c>
      <c r="U438" s="87" t="s">
        <v>171</v>
      </c>
      <c r="V438" s="87">
        <f>SUBTOTAL(109,T438:U438)</f>
        <v>0</v>
      </c>
      <c r="W438" s="87" t="s">
        <v>171</v>
      </c>
      <c r="X438" s="87" t="s">
        <v>171</v>
      </c>
      <c r="Y438" s="87">
        <f>SUBTOTAL(109,W438:X438)</f>
        <v>0</v>
      </c>
      <c r="Z438" s="87" t="s">
        <v>171</v>
      </c>
      <c r="AA438" s="87" t="s">
        <v>171</v>
      </c>
      <c r="AB438" s="87">
        <f>SUBTOTAL(109,Z438:AA438)</f>
        <v>0</v>
      </c>
      <c r="AC438" s="87" t="s">
        <v>171</v>
      </c>
      <c r="AD438" s="87" t="s">
        <v>171</v>
      </c>
      <c r="AE438" s="87">
        <f>SUBTOTAL(109,AC438:AD438)</f>
        <v>0</v>
      </c>
      <c r="AF438" s="87" t="s">
        <v>171</v>
      </c>
      <c r="AG438" s="87" t="s">
        <v>171</v>
      </c>
      <c r="AH438" s="87">
        <f>SUBTOTAL(109,AF438:AG438)</f>
        <v>0</v>
      </c>
      <c r="AI438" s="87" t="s">
        <v>171</v>
      </c>
      <c r="AJ438" s="87" t="s">
        <v>171</v>
      </c>
      <c r="AK438" s="87">
        <f>SUBTOTAL(109,AI438:AJ438)</f>
        <v>0</v>
      </c>
      <c r="AM438" s="132" t="s">
        <v>7</v>
      </c>
    </row>
    <row r="439" spans="1:39" x14ac:dyDescent="0.4">
      <c r="A439" s="132" t="str">
        <f t="shared" si="142"/>
        <v>AgostoHumano Seguros, S. A.</v>
      </c>
      <c r="B439" s="51" t="s">
        <v>92</v>
      </c>
      <c r="C439" s="88">
        <f t="shared" si="144"/>
        <v>0</v>
      </c>
      <c r="D439" s="88">
        <f t="shared" si="145"/>
        <v>0</v>
      </c>
      <c r="E439" s="87" t="s">
        <v>171</v>
      </c>
      <c r="F439" s="87" t="s">
        <v>171</v>
      </c>
      <c r="G439" s="87">
        <f t="shared" ref="G439:G470" si="146">SUBTOTAL(109,E439:F439)</f>
        <v>0</v>
      </c>
      <c r="H439" s="87" t="s">
        <v>171</v>
      </c>
      <c r="I439" s="87" t="s">
        <v>171</v>
      </c>
      <c r="J439" s="87">
        <f t="shared" ref="J439:J470" si="147">SUBTOTAL(109,H439:I439)</f>
        <v>0</v>
      </c>
      <c r="K439" s="87" t="s">
        <v>171</v>
      </c>
      <c r="L439" s="87" t="s">
        <v>171</v>
      </c>
      <c r="M439" s="87">
        <f t="shared" ref="M439:M470" si="148">SUBTOTAL(109,K439:L439)</f>
        <v>0</v>
      </c>
      <c r="N439" s="87" t="s">
        <v>171</v>
      </c>
      <c r="O439" s="87" t="s">
        <v>171</v>
      </c>
      <c r="P439" s="87">
        <f t="shared" ref="P439:P470" si="149">SUBTOTAL(109,N439:O439)</f>
        <v>0</v>
      </c>
      <c r="Q439" s="87" t="s">
        <v>171</v>
      </c>
      <c r="R439" s="87" t="s">
        <v>171</v>
      </c>
      <c r="S439" s="87">
        <f t="shared" ref="S439:S470" si="150">SUBTOTAL(109,Q439:R439)</f>
        <v>0</v>
      </c>
      <c r="T439" s="87" t="s">
        <v>171</v>
      </c>
      <c r="U439" s="87" t="s">
        <v>171</v>
      </c>
      <c r="V439" s="87">
        <f t="shared" ref="V439:V470" si="151">SUBTOTAL(109,T439:U439)</f>
        <v>0</v>
      </c>
      <c r="W439" s="87" t="s">
        <v>171</v>
      </c>
      <c r="X439" s="87" t="s">
        <v>171</v>
      </c>
      <c r="Y439" s="87">
        <f t="shared" ref="Y439:Y470" si="152">SUBTOTAL(109,W439:X439)</f>
        <v>0</v>
      </c>
      <c r="Z439" s="87" t="s">
        <v>171</v>
      </c>
      <c r="AA439" s="87" t="s">
        <v>171</v>
      </c>
      <c r="AB439" s="87">
        <f t="shared" ref="AB439:AB470" si="153">SUBTOTAL(109,Z439:AA439)</f>
        <v>0</v>
      </c>
      <c r="AC439" s="87" t="s">
        <v>171</v>
      </c>
      <c r="AD439" s="87" t="s">
        <v>171</v>
      </c>
      <c r="AE439" s="87">
        <f t="shared" ref="AE439:AE470" si="154">SUBTOTAL(109,AC439:AD439)</f>
        <v>0</v>
      </c>
      <c r="AF439" s="87" t="s">
        <v>171</v>
      </c>
      <c r="AG439" s="87" t="s">
        <v>171</v>
      </c>
      <c r="AH439" s="87">
        <f t="shared" ref="AH439:AH470" si="155">SUBTOTAL(109,AF439:AG439)</f>
        <v>0</v>
      </c>
      <c r="AI439" s="87" t="s">
        <v>171</v>
      </c>
      <c r="AJ439" s="87" t="s">
        <v>171</v>
      </c>
      <c r="AK439" s="87">
        <f t="shared" ref="AK439:AK470" si="156">SUBTOTAL(109,AI439:AJ439)</f>
        <v>0</v>
      </c>
      <c r="AM439" s="132" t="s">
        <v>7</v>
      </c>
    </row>
    <row r="440" spans="1:39" x14ac:dyDescent="0.4">
      <c r="A440" s="132" t="str">
        <f t="shared" si="142"/>
        <v>AgostoSeguros Reservas, S. A.</v>
      </c>
      <c r="B440" s="51" t="s">
        <v>93</v>
      </c>
      <c r="C440" s="88">
        <f t="shared" si="144"/>
        <v>0</v>
      </c>
      <c r="D440" s="88">
        <f t="shared" si="145"/>
        <v>0</v>
      </c>
      <c r="E440" s="87" t="s">
        <v>171</v>
      </c>
      <c r="F440" s="87" t="s">
        <v>171</v>
      </c>
      <c r="G440" s="87">
        <f t="shared" si="146"/>
        <v>0</v>
      </c>
      <c r="H440" s="87" t="s">
        <v>171</v>
      </c>
      <c r="I440" s="87" t="s">
        <v>171</v>
      </c>
      <c r="J440" s="87">
        <f t="shared" si="147"/>
        <v>0</v>
      </c>
      <c r="K440" s="87" t="s">
        <v>171</v>
      </c>
      <c r="L440" s="87" t="s">
        <v>171</v>
      </c>
      <c r="M440" s="87">
        <f t="shared" si="148"/>
        <v>0</v>
      </c>
      <c r="N440" s="87" t="s">
        <v>171</v>
      </c>
      <c r="O440" s="87" t="s">
        <v>171</v>
      </c>
      <c r="P440" s="87">
        <f t="shared" si="149"/>
        <v>0</v>
      </c>
      <c r="Q440" s="87" t="s">
        <v>171</v>
      </c>
      <c r="R440" s="87" t="s">
        <v>171</v>
      </c>
      <c r="S440" s="87">
        <f t="shared" si="150"/>
        <v>0</v>
      </c>
      <c r="T440" s="87" t="s">
        <v>171</v>
      </c>
      <c r="U440" s="87" t="s">
        <v>171</v>
      </c>
      <c r="V440" s="87">
        <f t="shared" si="151"/>
        <v>0</v>
      </c>
      <c r="W440" s="87" t="s">
        <v>171</v>
      </c>
      <c r="X440" s="87" t="s">
        <v>171</v>
      </c>
      <c r="Y440" s="87">
        <f t="shared" si="152"/>
        <v>0</v>
      </c>
      <c r="Z440" s="87" t="s">
        <v>171</v>
      </c>
      <c r="AA440" s="87" t="s">
        <v>171</v>
      </c>
      <c r="AB440" s="87">
        <f t="shared" si="153"/>
        <v>0</v>
      </c>
      <c r="AC440" s="87" t="s">
        <v>171</v>
      </c>
      <c r="AD440" s="87" t="s">
        <v>171</v>
      </c>
      <c r="AE440" s="87">
        <f t="shared" si="154"/>
        <v>0</v>
      </c>
      <c r="AF440" s="87" t="s">
        <v>171</v>
      </c>
      <c r="AG440" s="87" t="s">
        <v>171</v>
      </c>
      <c r="AH440" s="87">
        <f t="shared" si="155"/>
        <v>0</v>
      </c>
      <c r="AI440" s="87" t="s">
        <v>171</v>
      </c>
      <c r="AJ440" s="87" t="s">
        <v>171</v>
      </c>
      <c r="AK440" s="87">
        <f t="shared" si="156"/>
        <v>0</v>
      </c>
      <c r="AM440" s="132" t="s">
        <v>7</v>
      </c>
    </row>
    <row r="441" spans="1:39" x14ac:dyDescent="0.4">
      <c r="A441" s="132" t="str">
        <f t="shared" si="142"/>
        <v>AgostoMapfre BHD Compañía de Seguros</v>
      </c>
      <c r="B441" s="51" t="s">
        <v>110</v>
      </c>
      <c r="C441" s="88">
        <f t="shared" si="144"/>
        <v>0</v>
      </c>
      <c r="D441" s="88">
        <f t="shared" si="145"/>
        <v>0</v>
      </c>
      <c r="E441" s="87" t="s">
        <v>171</v>
      </c>
      <c r="F441" s="87" t="s">
        <v>171</v>
      </c>
      <c r="G441" s="87">
        <f t="shared" si="146"/>
        <v>0</v>
      </c>
      <c r="H441" s="87" t="s">
        <v>171</v>
      </c>
      <c r="I441" s="87" t="s">
        <v>171</v>
      </c>
      <c r="J441" s="87">
        <f t="shared" si="147"/>
        <v>0</v>
      </c>
      <c r="K441" s="87" t="s">
        <v>171</v>
      </c>
      <c r="L441" s="87" t="s">
        <v>171</v>
      </c>
      <c r="M441" s="87">
        <f t="shared" si="148"/>
        <v>0</v>
      </c>
      <c r="N441" s="87" t="s">
        <v>171</v>
      </c>
      <c r="O441" s="87" t="s">
        <v>171</v>
      </c>
      <c r="P441" s="87">
        <f t="shared" si="149"/>
        <v>0</v>
      </c>
      <c r="Q441" s="87" t="s">
        <v>171</v>
      </c>
      <c r="R441" s="87" t="s">
        <v>171</v>
      </c>
      <c r="S441" s="87">
        <f t="shared" si="150"/>
        <v>0</v>
      </c>
      <c r="T441" s="87" t="s">
        <v>171</v>
      </c>
      <c r="U441" s="87" t="s">
        <v>171</v>
      </c>
      <c r="V441" s="87">
        <f t="shared" si="151"/>
        <v>0</v>
      </c>
      <c r="W441" s="87" t="s">
        <v>171</v>
      </c>
      <c r="X441" s="87" t="s">
        <v>171</v>
      </c>
      <c r="Y441" s="87">
        <f t="shared" si="152"/>
        <v>0</v>
      </c>
      <c r="Z441" s="87" t="s">
        <v>171</v>
      </c>
      <c r="AA441" s="87" t="s">
        <v>171</v>
      </c>
      <c r="AB441" s="87">
        <f t="shared" si="153"/>
        <v>0</v>
      </c>
      <c r="AC441" s="87" t="s">
        <v>171</v>
      </c>
      <c r="AD441" s="87" t="s">
        <v>171</v>
      </c>
      <c r="AE441" s="87">
        <f t="shared" si="154"/>
        <v>0</v>
      </c>
      <c r="AF441" s="87" t="s">
        <v>171</v>
      </c>
      <c r="AG441" s="87" t="s">
        <v>171</v>
      </c>
      <c r="AH441" s="87">
        <f t="shared" si="155"/>
        <v>0</v>
      </c>
      <c r="AI441" s="87" t="s">
        <v>171</v>
      </c>
      <c r="AJ441" s="87" t="s">
        <v>171</v>
      </c>
      <c r="AK441" s="87">
        <f t="shared" si="156"/>
        <v>0</v>
      </c>
      <c r="AM441" s="132" t="s">
        <v>7</v>
      </c>
    </row>
    <row r="442" spans="1:39" x14ac:dyDescent="0.4">
      <c r="A442" s="132" t="str">
        <f t="shared" si="142"/>
        <v>AgostoLa Colonial, S. A., Compañia De Seguros</v>
      </c>
      <c r="B442" s="51" t="s">
        <v>111</v>
      </c>
      <c r="C442" s="88">
        <f t="shared" si="144"/>
        <v>0</v>
      </c>
      <c r="D442" s="88">
        <f t="shared" si="145"/>
        <v>0</v>
      </c>
      <c r="E442" s="87" t="s">
        <v>171</v>
      </c>
      <c r="F442" s="87" t="s">
        <v>171</v>
      </c>
      <c r="G442" s="87">
        <f t="shared" si="146"/>
        <v>0</v>
      </c>
      <c r="H442" s="87" t="s">
        <v>171</v>
      </c>
      <c r="I442" s="87" t="s">
        <v>171</v>
      </c>
      <c r="J442" s="87">
        <f t="shared" si="147"/>
        <v>0</v>
      </c>
      <c r="K442" s="87" t="s">
        <v>171</v>
      </c>
      <c r="L442" s="87" t="s">
        <v>171</v>
      </c>
      <c r="M442" s="87">
        <f t="shared" si="148"/>
        <v>0</v>
      </c>
      <c r="N442" s="87" t="s">
        <v>171</v>
      </c>
      <c r="O442" s="87" t="s">
        <v>171</v>
      </c>
      <c r="P442" s="87">
        <f t="shared" si="149"/>
        <v>0</v>
      </c>
      <c r="Q442" s="87" t="s">
        <v>171</v>
      </c>
      <c r="R442" s="87" t="s">
        <v>171</v>
      </c>
      <c r="S442" s="87">
        <f t="shared" si="150"/>
        <v>0</v>
      </c>
      <c r="T442" s="87" t="s">
        <v>171</v>
      </c>
      <c r="U442" s="87" t="s">
        <v>171</v>
      </c>
      <c r="V442" s="87">
        <f t="shared" si="151"/>
        <v>0</v>
      </c>
      <c r="W442" s="87" t="s">
        <v>171</v>
      </c>
      <c r="X442" s="87" t="s">
        <v>171</v>
      </c>
      <c r="Y442" s="87">
        <f t="shared" si="152"/>
        <v>0</v>
      </c>
      <c r="Z442" s="87" t="s">
        <v>171</v>
      </c>
      <c r="AA442" s="87" t="s">
        <v>171</v>
      </c>
      <c r="AB442" s="87">
        <f t="shared" si="153"/>
        <v>0</v>
      </c>
      <c r="AC442" s="87" t="s">
        <v>171</v>
      </c>
      <c r="AD442" s="87" t="s">
        <v>171</v>
      </c>
      <c r="AE442" s="87">
        <f t="shared" si="154"/>
        <v>0</v>
      </c>
      <c r="AF442" s="87" t="s">
        <v>171</v>
      </c>
      <c r="AG442" s="87" t="s">
        <v>171</v>
      </c>
      <c r="AH442" s="87">
        <f t="shared" si="155"/>
        <v>0</v>
      </c>
      <c r="AI442" s="87" t="s">
        <v>171</v>
      </c>
      <c r="AJ442" s="87" t="s">
        <v>171</v>
      </c>
      <c r="AK442" s="87">
        <f t="shared" si="156"/>
        <v>0</v>
      </c>
      <c r="AM442" s="132" t="s">
        <v>7</v>
      </c>
    </row>
    <row r="443" spans="1:39" x14ac:dyDescent="0.4">
      <c r="A443" s="132" t="str">
        <f t="shared" si="142"/>
        <v>AgostoSeguros Sura, S.A.</v>
      </c>
      <c r="B443" s="51" t="s">
        <v>112</v>
      </c>
      <c r="C443" s="88">
        <f t="shared" si="144"/>
        <v>0</v>
      </c>
      <c r="D443" s="88">
        <f t="shared" si="145"/>
        <v>0</v>
      </c>
      <c r="E443" s="87" t="s">
        <v>171</v>
      </c>
      <c r="F443" s="87" t="s">
        <v>171</v>
      </c>
      <c r="G443" s="87">
        <f t="shared" si="146"/>
        <v>0</v>
      </c>
      <c r="H443" s="87" t="s">
        <v>171</v>
      </c>
      <c r="I443" s="87" t="s">
        <v>171</v>
      </c>
      <c r="J443" s="87">
        <f t="shared" si="147"/>
        <v>0</v>
      </c>
      <c r="K443" s="87" t="s">
        <v>171</v>
      </c>
      <c r="L443" s="87" t="s">
        <v>171</v>
      </c>
      <c r="M443" s="87">
        <f t="shared" si="148"/>
        <v>0</v>
      </c>
      <c r="N443" s="87" t="s">
        <v>171</v>
      </c>
      <c r="O443" s="87" t="s">
        <v>171</v>
      </c>
      <c r="P443" s="87">
        <f t="shared" si="149"/>
        <v>0</v>
      </c>
      <c r="Q443" s="87" t="s">
        <v>171</v>
      </c>
      <c r="R443" s="87" t="s">
        <v>171</v>
      </c>
      <c r="S443" s="87">
        <f t="shared" si="150"/>
        <v>0</v>
      </c>
      <c r="T443" s="87" t="s">
        <v>171</v>
      </c>
      <c r="U443" s="87" t="s">
        <v>171</v>
      </c>
      <c r="V443" s="87">
        <f t="shared" si="151"/>
        <v>0</v>
      </c>
      <c r="W443" s="87" t="s">
        <v>171</v>
      </c>
      <c r="X443" s="87" t="s">
        <v>171</v>
      </c>
      <c r="Y443" s="87">
        <f t="shared" si="152"/>
        <v>0</v>
      </c>
      <c r="Z443" s="87" t="s">
        <v>171</v>
      </c>
      <c r="AA443" s="87" t="s">
        <v>171</v>
      </c>
      <c r="AB443" s="87">
        <f t="shared" si="153"/>
        <v>0</v>
      </c>
      <c r="AC443" s="87" t="s">
        <v>171</v>
      </c>
      <c r="AD443" s="87" t="s">
        <v>171</v>
      </c>
      <c r="AE443" s="87">
        <f t="shared" si="154"/>
        <v>0</v>
      </c>
      <c r="AF443" s="87" t="s">
        <v>171</v>
      </c>
      <c r="AG443" s="87" t="s">
        <v>171</v>
      </c>
      <c r="AH443" s="87">
        <f t="shared" si="155"/>
        <v>0</v>
      </c>
      <c r="AI443" s="87" t="s">
        <v>171</v>
      </c>
      <c r="AJ443" s="87" t="s">
        <v>171</v>
      </c>
      <c r="AK443" s="87">
        <f t="shared" si="156"/>
        <v>0</v>
      </c>
      <c r="AM443" s="132" t="s">
        <v>7</v>
      </c>
    </row>
    <row r="444" spans="1:39" x14ac:dyDescent="0.4">
      <c r="A444" s="132" t="str">
        <f t="shared" si="142"/>
        <v>AgostoSeguros Crecer, S. A.</v>
      </c>
      <c r="B444" s="51" t="s">
        <v>94</v>
      </c>
      <c r="C444" s="88">
        <f t="shared" si="144"/>
        <v>0</v>
      </c>
      <c r="D444" s="88">
        <f t="shared" si="145"/>
        <v>0</v>
      </c>
      <c r="E444" s="87" t="s">
        <v>171</v>
      </c>
      <c r="F444" s="87" t="s">
        <v>171</v>
      </c>
      <c r="G444" s="87">
        <f t="shared" si="146"/>
        <v>0</v>
      </c>
      <c r="H444" s="87" t="s">
        <v>171</v>
      </c>
      <c r="I444" s="87" t="s">
        <v>171</v>
      </c>
      <c r="J444" s="87">
        <f t="shared" si="147"/>
        <v>0</v>
      </c>
      <c r="K444" s="87" t="s">
        <v>171</v>
      </c>
      <c r="L444" s="87" t="s">
        <v>171</v>
      </c>
      <c r="M444" s="87">
        <f t="shared" si="148"/>
        <v>0</v>
      </c>
      <c r="N444" s="87" t="s">
        <v>171</v>
      </c>
      <c r="O444" s="87" t="s">
        <v>171</v>
      </c>
      <c r="P444" s="87">
        <f t="shared" si="149"/>
        <v>0</v>
      </c>
      <c r="Q444" s="87" t="s">
        <v>171</v>
      </c>
      <c r="R444" s="87" t="s">
        <v>171</v>
      </c>
      <c r="S444" s="87">
        <f t="shared" si="150"/>
        <v>0</v>
      </c>
      <c r="T444" s="87" t="s">
        <v>171</v>
      </c>
      <c r="U444" s="87" t="s">
        <v>171</v>
      </c>
      <c r="V444" s="87">
        <f t="shared" si="151"/>
        <v>0</v>
      </c>
      <c r="W444" s="87" t="s">
        <v>171</v>
      </c>
      <c r="X444" s="87" t="s">
        <v>171</v>
      </c>
      <c r="Y444" s="87">
        <f t="shared" si="152"/>
        <v>0</v>
      </c>
      <c r="Z444" s="87" t="s">
        <v>171</v>
      </c>
      <c r="AA444" s="87" t="s">
        <v>171</v>
      </c>
      <c r="AB444" s="87">
        <f t="shared" si="153"/>
        <v>0</v>
      </c>
      <c r="AC444" s="87" t="s">
        <v>171</v>
      </c>
      <c r="AD444" s="87" t="s">
        <v>171</v>
      </c>
      <c r="AE444" s="87">
        <f t="shared" si="154"/>
        <v>0</v>
      </c>
      <c r="AF444" s="87" t="s">
        <v>171</v>
      </c>
      <c r="AG444" s="87" t="s">
        <v>171</v>
      </c>
      <c r="AH444" s="87">
        <f t="shared" si="155"/>
        <v>0</v>
      </c>
      <c r="AI444" s="87" t="s">
        <v>171</v>
      </c>
      <c r="AJ444" s="87" t="s">
        <v>171</v>
      </c>
      <c r="AK444" s="87">
        <f t="shared" si="156"/>
        <v>0</v>
      </c>
      <c r="AM444" s="132" t="s">
        <v>7</v>
      </c>
    </row>
    <row r="445" spans="1:39" x14ac:dyDescent="0.4">
      <c r="A445" s="132" t="str">
        <f t="shared" si="142"/>
        <v>AgostoWorldwide Seguros, S. A.</v>
      </c>
      <c r="B445" s="51" t="s">
        <v>113</v>
      </c>
      <c r="C445" s="88">
        <f t="shared" si="144"/>
        <v>0</v>
      </c>
      <c r="D445" s="88">
        <f t="shared" si="145"/>
        <v>0</v>
      </c>
      <c r="E445" s="87" t="s">
        <v>171</v>
      </c>
      <c r="F445" s="87" t="s">
        <v>171</v>
      </c>
      <c r="G445" s="87">
        <f t="shared" si="146"/>
        <v>0</v>
      </c>
      <c r="H445" s="87" t="s">
        <v>171</v>
      </c>
      <c r="I445" s="87" t="s">
        <v>171</v>
      </c>
      <c r="J445" s="87">
        <f t="shared" si="147"/>
        <v>0</v>
      </c>
      <c r="K445" s="87" t="s">
        <v>171</v>
      </c>
      <c r="L445" s="87" t="s">
        <v>171</v>
      </c>
      <c r="M445" s="87">
        <f t="shared" si="148"/>
        <v>0</v>
      </c>
      <c r="N445" s="87" t="s">
        <v>171</v>
      </c>
      <c r="O445" s="87" t="s">
        <v>171</v>
      </c>
      <c r="P445" s="87">
        <f t="shared" si="149"/>
        <v>0</v>
      </c>
      <c r="Q445" s="87" t="s">
        <v>171</v>
      </c>
      <c r="R445" s="87" t="s">
        <v>171</v>
      </c>
      <c r="S445" s="87">
        <f t="shared" si="150"/>
        <v>0</v>
      </c>
      <c r="T445" s="87" t="s">
        <v>171</v>
      </c>
      <c r="U445" s="87" t="s">
        <v>171</v>
      </c>
      <c r="V445" s="87">
        <f t="shared" si="151"/>
        <v>0</v>
      </c>
      <c r="W445" s="87" t="s">
        <v>171</v>
      </c>
      <c r="X445" s="87" t="s">
        <v>171</v>
      </c>
      <c r="Y445" s="87">
        <f t="shared" si="152"/>
        <v>0</v>
      </c>
      <c r="Z445" s="87" t="s">
        <v>171</v>
      </c>
      <c r="AA445" s="87" t="s">
        <v>171</v>
      </c>
      <c r="AB445" s="87">
        <f t="shared" si="153"/>
        <v>0</v>
      </c>
      <c r="AC445" s="87" t="s">
        <v>171</v>
      </c>
      <c r="AD445" s="87" t="s">
        <v>171</v>
      </c>
      <c r="AE445" s="87">
        <f t="shared" si="154"/>
        <v>0</v>
      </c>
      <c r="AF445" s="87" t="s">
        <v>171</v>
      </c>
      <c r="AG445" s="87" t="s">
        <v>171</v>
      </c>
      <c r="AH445" s="87">
        <f t="shared" si="155"/>
        <v>0</v>
      </c>
      <c r="AI445" s="87" t="s">
        <v>171</v>
      </c>
      <c r="AJ445" s="87" t="s">
        <v>171</v>
      </c>
      <c r="AK445" s="87">
        <f t="shared" si="156"/>
        <v>0</v>
      </c>
      <c r="AM445" s="132" t="s">
        <v>7</v>
      </c>
    </row>
    <row r="446" spans="1:39" x14ac:dyDescent="0.4">
      <c r="A446" s="132" t="str">
        <f t="shared" si="142"/>
        <v>AgostoGeneral de Seguros, S. A.</v>
      </c>
      <c r="B446" s="51" t="s">
        <v>77</v>
      </c>
      <c r="C446" s="88">
        <f t="shared" si="144"/>
        <v>0</v>
      </c>
      <c r="D446" s="88">
        <f t="shared" si="145"/>
        <v>0</v>
      </c>
      <c r="E446" s="87" t="s">
        <v>171</v>
      </c>
      <c r="F446" s="87" t="s">
        <v>171</v>
      </c>
      <c r="G446" s="87">
        <f t="shared" si="146"/>
        <v>0</v>
      </c>
      <c r="H446" s="87" t="s">
        <v>171</v>
      </c>
      <c r="I446" s="87" t="s">
        <v>171</v>
      </c>
      <c r="J446" s="87">
        <f t="shared" si="147"/>
        <v>0</v>
      </c>
      <c r="K446" s="87" t="s">
        <v>171</v>
      </c>
      <c r="L446" s="87" t="s">
        <v>171</v>
      </c>
      <c r="M446" s="87">
        <f t="shared" si="148"/>
        <v>0</v>
      </c>
      <c r="N446" s="87" t="s">
        <v>171</v>
      </c>
      <c r="O446" s="87" t="s">
        <v>171</v>
      </c>
      <c r="P446" s="87">
        <f t="shared" si="149"/>
        <v>0</v>
      </c>
      <c r="Q446" s="87" t="s">
        <v>171</v>
      </c>
      <c r="R446" s="87" t="s">
        <v>171</v>
      </c>
      <c r="S446" s="87">
        <f t="shared" si="150"/>
        <v>0</v>
      </c>
      <c r="T446" s="87" t="s">
        <v>171</v>
      </c>
      <c r="U446" s="87" t="s">
        <v>171</v>
      </c>
      <c r="V446" s="87">
        <f t="shared" si="151"/>
        <v>0</v>
      </c>
      <c r="W446" s="87" t="s">
        <v>171</v>
      </c>
      <c r="X446" s="87" t="s">
        <v>171</v>
      </c>
      <c r="Y446" s="87">
        <f t="shared" si="152"/>
        <v>0</v>
      </c>
      <c r="Z446" s="87" t="s">
        <v>171</v>
      </c>
      <c r="AA446" s="87" t="s">
        <v>171</v>
      </c>
      <c r="AB446" s="87">
        <f t="shared" si="153"/>
        <v>0</v>
      </c>
      <c r="AC446" s="87" t="s">
        <v>171</v>
      </c>
      <c r="AD446" s="87" t="s">
        <v>171</v>
      </c>
      <c r="AE446" s="87">
        <f t="shared" si="154"/>
        <v>0</v>
      </c>
      <c r="AF446" s="87" t="s">
        <v>171</v>
      </c>
      <c r="AG446" s="87" t="s">
        <v>171</v>
      </c>
      <c r="AH446" s="87">
        <f t="shared" si="155"/>
        <v>0</v>
      </c>
      <c r="AI446" s="87" t="s">
        <v>171</v>
      </c>
      <c r="AJ446" s="87" t="s">
        <v>171</v>
      </c>
      <c r="AK446" s="87">
        <f t="shared" si="156"/>
        <v>0</v>
      </c>
      <c r="AM446" s="132" t="s">
        <v>7</v>
      </c>
    </row>
    <row r="447" spans="1:39" x14ac:dyDescent="0.4">
      <c r="A447" s="132" t="str">
        <f t="shared" si="142"/>
        <v>AgostoSeguros Pepín, S. A.</v>
      </c>
      <c r="B447" s="51" t="s">
        <v>114</v>
      </c>
      <c r="C447" s="88">
        <f t="shared" si="144"/>
        <v>0</v>
      </c>
      <c r="D447" s="88">
        <f t="shared" si="145"/>
        <v>0</v>
      </c>
      <c r="E447" s="87" t="s">
        <v>171</v>
      </c>
      <c r="F447" s="87" t="s">
        <v>171</v>
      </c>
      <c r="G447" s="87">
        <f t="shared" si="146"/>
        <v>0</v>
      </c>
      <c r="H447" s="87" t="s">
        <v>171</v>
      </c>
      <c r="I447" s="87" t="s">
        <v>171</v>
      </c>
      <c r="J447" s="87">
        <f t="shared" si="147"/>
        <v>0</v>
      </c>
      <c r="K447" s="87" t="s">
        <v>171</v>
      </c>
      <c r="L447" s="87" t="s">
        <v>171</v>
      </c>
      <c r="M447" s="87">
        <f t="shared" si="148"/>
        <v>0</v>
      </c>
      <c r="N447" s="87" t="s">
        <v>171</v>
      </c>
      <c r="O447" s="87" t="s">
        <v>171</v>
      </c>
      <c r="P447" s="87">
        <f t="shared" si="149"/>
        <v>0</v>
      </c>
      <c r="Q447" s="87" t="s">
        <v>171</v>
      </c>
      <c r="R447" s="87" t="s">
        <v>171</v>
      </c>
      <c r="S447" s="87">
        <f t="shared" si="150"/>
        <v>0</v>
      </c>
      <c r="T447" s="87" t="s">
        <v>171</v>
      </c>
      <c r="U447" s="87" t="s">
        <v>171</v>
      </c>
      <c r="V447" s="87">
        <f t="shared" si="151"/>
        <v>0</v>
      </c>
      <c r="W447" s="87" t="s">
        <v>171</v>
      </c>
      <c r="X447" s="87" t="s">
        <v>171</v>
      </c>
      <c r="Y447" s="87">
        <f t="shared" si="152"/>
        <v>0</v>
      </c>
      <c r="Z447" s="87" t="s">
        <v>171</v>
      </c>
      <c r="AA447" s="87" t="s">
        <v>171</v>
      </c>
      <c r="AB447" s="87">
        <f t="shared" si="153"/>
        <v>0</v>
      </c>
      <c r="AC447" s="87" t="s">
        <v>171</v>
      </c>
      <c r="AD447" s="87" t="s">
        <v>171</v>
      </c>
      <c r="AE447" s="87">
        <f t="shared" si="154"/>
        <v>0</v>
      </c>
      <c r="AF447" s="87" t="s">
        <v>171</v>
      </c>
      <c r="AG447" s="87" t="s">
        <v>171</v>
      </c>
      <c r="AH447" s="87">
        <f t="shared" si="155"/>
        <v>0</v>
      </c>
      <c r="AI447" s="87" t="s">
        <v>171</v>
      </c>
      <c r="AJ447" s="87" t="s">
        <v>171</v>
      </c>
      <c r="AK447" s="87">
        <f t="shared" si="156"/>
        <v>0</v>
      </c>
      <c r="AM447" s="132" t="s">
        <v>7</v>
      </c>
    </row>
    <row r="448" spans="1:39" x14ac:dyDescent="0.4">
      <c r="A448" s="132" t="str">
        <f t="shared" si="142"/>
        <v>AgostoLa Monumental de Seguros, S. A.</v>
      </c>
      <c r="B448" s="51" t="s">
        <v>85</v>
      </c>
      <c r="C448" s="88">
        <f t="shared" si="144"/>
        <v>0</v>
      </c>
      <c r="D448" s="88">
        <f t="shared" si="145"/>
        <v>0</v>
      </c>
      <c r="E448" s="87" t="s">
        <v>171</v>
      </c>
      <c r="F448" s="87" t="s">
        <v>171</v>
      </c>
      <c r="G448" s="87">
        <f t="shared" si="146"/>
        <v>0</v>
      </c>
      <c r="H448" s="87" t="s">
        <v>171</v>
      </c>
      <c r="I448" s="87" t="s">
        <v>171</v>
      </c>
      <c r="J448" s="87">
        <f t="shared" si="147"/>
        <v>0</v>
      </c>
      <c r="K448" s="87" t="s">
        <v>171</v>
      </c>
      <c r="L448" s="87" t="s">
        <v>171</v>
      </c>
      <c r="M448" s="87">
        <f t="shared" si="148"/>
        <v>0</v>
      </c>
      <c r="N448" s="87" t="s">
        <v>171</v>
      </c>
      <c r="O448" s="87" t="s">
        <v>171</v>
      </c>
      <c r="P448" s="87">
        <f t="shared" si="149"/>
        <v>0</v>
      </c>
      <c r="Q448" s="87" t="s">
        <v>171</v>
      </c>
      <c r="R448" s="87" t="s">
        <v>171</v>
      </c>
      <c r="S448" s="87">
        <f t="shared" si="150"/>
        <v>0</v>
      </c>
      <c r="T448" s="87" t="s">
        <v>171</v>
      </c>
      <c r="U448" s="87" t="s">
        <v>171</v>
      </c>
      <c r="V448" s="87">
        <f t="shared" si="151"/>
        <v>0</v>
      </c>
      <c r="W448" s="87" t="s">
        <v>171</v>
      </c>
      <c r="X448" s="87" t="s">
        <v>171</v>
      </c>
      <c r="Y448" s="87">
        <f t="shared" si="152"/>
        <v>0</v>
      </c>
      <c r="Z448" s="87" t="s">
        <v>171</v>
      </c>
      <c r="AA448" s="87" t="s">
        <v>171</v>
      </c>
      <c r="AB448" s="87">
        <f t="shared" si="153"/>
        <v>0</v>
      </c>
      <c r="AC448" s="87" t="s">
        <v>171</v>
      </c>
      <c r="AD448" s="87" t="s">
        <v>171</v>
      </c>
      <c r="AE448" s="87">
        <f t="shared" si="154"/>
        <v>0</v>
      </c>
      <c r="AF448" s="87" t="s">
        <v>171</v>
      </c>
      <c r="AG448" s="87" t="s">
        <v>171</v>
      </c>
      <c r="AH448" s="87">
        <f t="shared" si="155"/>
        <v>0</v>
      </c>
      <c r="AI448" s="87" t="s">
        <v>171</v>
      </c>
      <c r="AJ448" s="87" t="s">
        <v>171</v>
      </c>
      <c r="AK448" s="87">
        <f t="shared" si="156"/>
        <v>0</v>
      </c>
      <c r="AM448" s="132" t="s">
        <v>7</v>
      </c>
    </row>
    <row r="449" spans="1:39" x14ac:dyDescent="0.4">
      <c r="A449" s="132" t="str">
        <f t="shared" si="142"/>
        <v>AgostoCompañía Dominicana de Seguros, C. por A.</v>
      </c>
      <c r="B449" s="51" t="s">
        <v>115</v>
      </c>
      <c r="C449" s="88">
        <f t="shared" si="144"/>
        <v>0</v>
      </c>
      <c r="D449" s="88">
        <f t="shared" si="145"/>
        <v>0</v>
      </c>
      <c r="E449" s="87" t="s">
        <v>171</v>
      </c>
      <c r="F449" s="87" t="s">
        <v>171</v>
      </c>
      <c r="G449" s="87">
        <f t="shared" si="146"/>
        <v>0</v>
      </c>
      <c r="H449" s="87" t="s">
        <v>171</v>
      </c>
      <c r="I449" s="87" t="s">
        <v>171</v>
      </c>
      <c r="J449" s="87">
        <f t="shared" si="147"/>
        <v>0</v>
      </c>
      <c r="K449" s="87" t="s">
        <v>171</v>
      </c>
      <c r="L449" s="87" t="s">
        <v>171</v>
      </c>
      <c r="M449" s="87">
        <f t="shared" si="148"/>
        <v>0</v>
      </c>
      <c r="N449" s="87" t="s">
        <v>171</v>
      </c>
      <c r="O449" s="87" t="s">
        <v>171</v>
      </c>
      <c r="P449" s="87">
        <f t="shared" si="149"/>
        <v>0</v>
      </c>
      <c r="Q449" s="87" t="s">
        <v>171</v>
      </c>
      <c r="R449" s="87" t="s">
        <v>171</v>
      </c>
      <c r="S449" s="87">
        <f t="shared" si="150"/>
        <v>0</v>
      </c>
      <c r="T449" s="87" t="s">
        <v>171</v>
      </c>
      <c r="U449" s="87" t="s">
        <v>171</v>
      </c>
      <c r="V449" s="87">
        <f t="shared" si="151"/>
        <v>0</v>
      </c>
      <c r="W449" s="87" t="s">
        <v>171</v>
      </c>
      <c r="X449" s="87" t="s">
        <v>171</v>
      </c>
      <c r="Y449" s="87">
        <f t="shared" si="152"/>
        <v>0</v>
      </c>
      <c r="Z449" s="87" t="s">
        <v>171</v>
      </c>
      <c r="AA449" s="87" t="s">
        <v>171</v>
      </c>
      <c r="AB449" s="87">
        <f t="shared" si="153"/>
        <v>0</v>
      </c>
      <c r="AC449" s="87" t="s">
        <v>171</v>
      </c>
      <c r="AD449" s="87" t="s">
        <v>171</v>
      </c>
      <c r="AE449" s="87">
        <f t="shared" si="154"/>
        <v>0</v>
      </c>
      <c r="AF449" s="87" t="s">
        <v>171</v>
      </c>
      <c r="AG449" s="87" t="s">
        <v>171</v>
      </c>
      <c r="AH449" s="87">
        <f t="shared" si="155"/>
        <v>0</v>
      </c>
      <c r="AI449" s="87" t="s">
        <v>171</v>
      </c>
      <c r="AJ449" s="87" t="s">
        <v>171</v>
      </c>
      <c r="AK449" s="87">
        <f t="shared" si="156"/>
        <v>0</v>
      </c>
      <c r="AM449" s="132" t="s">
        <v>7</v>
      </c>
    </row>
    <row r="450" spans="1:39" x14ac:dyDescent="0.4">
      <c r="A450" s="132" t="str">
        <f t="shared" si="142"/>
        <v>AgostoPatria, S. A., Compañía de Seguros</v>
      </c>
      <c r="B450" s="51" t="s">
        <v>116</v>
      </c>
      <c r="C450" s="88">
        <f t="shared" si="144"/>
        <v>0</v>
      </c>
      <c r="D450" s="88">
        <f t="shared" si="145"/>
        <v>0</v>
      </c>
      <c r="E450" s="87" t="s">
        <v>171</v>
      </c>
      <c r="F450" s="87" t="s">
        <v>171</v>
      </c>
      <c r="G450" s="87">
        <f t="shared" si="146"/>
        <v>0</v>
      </c>
      <c r="H450" s="87" t="s">
        <v>171</v>
      </c>
      <c r="I450" s="87" t="s">
        <v>171</v>
      </c>
      <c r="J450" s="87">
        <f t="shared" si="147"/>
        <v>0</v>
      </c>
      <c r="K450" s="87" t="s">
        <v>171</v>
      </c>
      <c r="L450" s="87" t="s">
        <v>171</v>
      </c>
      <c r="M450" s="87">
        <f t="shared" si="148"/>
        <v>0</v>
      </c>
      <c r="N450" s="87" t="s">
        <v>171</v>
      </c>
      <c r="O450" s="87" t="s">
        <v>171</v>
      </c>
      <c r="P450" s="87">
        <f t="shared" si="149"/>
        <v>0</v>
      </c>
      <c r="Q450" s="87" t="s">
        <v>171</v>
      </c>
      <c r="R450" s="87" t="s">
        <v>171</v>
      </c>
      <c r="S450" s="87">
        <f t="shared" si="150"/>
        <v>0</v>
      </c>
      <c r="T450" s="87" t="s">
        <v>171</v>
      </c>
      <c r="U450" s="87" t="s">
        <v>171</v>
      </c>
      <c r="V450" s="87">
        <f t="shared" si="151"/>
        <v>0</v>
      </c>
      <c r="W450" s="87" t="s">
        <v>171</v>
      </c>
      <c r="X450" s="87" t="s">
        <v>171</v>
      </c>
      <c r="Y450" s="87">
        <f t="shared" si="152"/>
        <v>0</v>
      </c>
      <c r="Z450" s="87" t="s">
        <v>171</v>
      </c>
      <c r="AA450" s="87" t="s">
        <v>171</v>
      </c>
      <c r="AB450" s="87">
        <f t="shared" si="153"/>
        <v>0</v>
      </c>
      <c r="AC450" s="87" t="s">
        <v>171</v>
      </c>
      <c r="AD450" s="87" t="s">
        <v>171</v>
      </c>
      <c r="AE450" s="87">
        <f t="shared" si="154"/>
        <v>0</v>
      </c>
      <c r="AF450" s="87" t="s">
        <v>171</v>
      </c>
      <c r="AG450" s="87" t="s">
        <v>171</v>
      </c>
      <c r="AH450" s="87">
        <f t="shared" si="155"/>
        <v>0</v>
      </c>
      <c r="AI450" s="87" t="s">
        <v>171</v>
      </c>
      <c r="AJ450" s="87" t="s">
        <v>171</v>
      </c>
      <c r="AK450" s="87">
        <f t="shared" si="156"/>
        <v>0</v>
      </c>
      <c r="AM450" s="132" t="s">
        <v>7</v>
      </c>
    </row>
    <row r="451" spans="1:39" x14ac:dyDescent="0.4">
      <c r="A451" s="132" t="str">
        <f t="shared" si="142"/>
        <v>AgostoAseguradora Agropecuaria Dominicana, S. A.</v>
      </c>
      <c r="B451" s="51" t="s">
        <v>117</v>
      </c>
      <c r="C451" s="88">
        <f t="shared" si="144"/>
        <v>0</v>
      </c>
      <c r="D451" s="88">
        <f t="shared" si="145"/>
        <v>0</v>
      </c>
      <c r="E451" s="87" t="s">
        <v>171</v>
      </c>
      <c r="F451" s="87" t="s">
        <v>171</v>
      </c>
      <c r="G451" s="87">
        <f t="shared" si="146"/>
        <v>0</v>
      </c>
      <c r="H451" s="87" t="s">
        <v>171</v>
      </c>
      <c r="I451" s="87" t="s">
        <v>171</v>
      </c>
      <c r="J451" s="87">
        <f t="shared" si="147"/>
        <v>0</v>
      </c>
      <c r="K451" s="87" t="s">
        <v>171</v>
      </c>
      <c r="L451" s="87" t="s">
        <v>171</v>
      </c>
      <c r="M451" s="87">
        <f t="shared" si="148"/>
        <v>0</v>
      </c>
      <c r="N451" s="87" t="s">
        <v>171</v>
      </c>
      <c r="O451" s="87" t="s">
        <v>171</v>
      </c>
      <c r="P451" s="87">
        <f t="shared" si="149"/>
        <v>0</v>
      </c>
      <c r="Q451" s="87" t="s">
        <v>171</v>
      </c>
      <c r="R451" s="87" t="s">
        <v>171</v>
      </c>
      <c r="S451" s="87">
        <f t="shared" si="150"/>
        <v>0</v>
      </c>
      <c r="T451" s="87" t="s">
        <v>171</v>
      </c>
      <c r="U451" s="87" t="s">
        <v>171</v>
      </c>
      <c r="V451" s="87">
        <f t="shared" si="151"/>
        <v>0</v>
      </c>
      <c r="W451" s="87" t="s">
        <v>171</v>
      </c>
      <c r="X451" s="87" t="s">
        <v>171</v>
      </c>
      <c r="Y451" s="87">
        <f t="shared" si="152"/>
        <v>0</v>
      </c>
      <c r="Z451" s="87" t="s">
        <v>171</v>
      </c>
      <c r="AA451" s="87" t="s">
        <v>171</v>
      </c>
      <c r="AB451" s="87">
        <f t="shared" si="153"/>
        <v>0</v>
      </c>
      <c r="AC451" s="87" t="s">
        <v>171</v>
      </c>
      <c r="AD451" s="87" t="s">
        <v>171</v>
      </c>
      <c r="AE451" s="87">
        <f t="shared" si="154"/>
        <v>0</v>
      </c>
      <c r="AF451" s="87" t="s">
        <v>171</v>
      </c>
      <c r="AG451" s="87" t="s">
        <v>171</v>
      </c>
      <c r="AH451" s="87">
        <f t="shared" si="155"/>
        <v>0</v>
      </c>
      <c r="AI451" s="87" t="s">
        <v>171</v>
      </c>
      <c r="AJ451" s="87" t="s">
        <v>171</v>
      </c>
      <c r="AK451" s="87">
        <f t="shared" si="156"/>
        <v>0</v>
      </c>
      <c r="AM451" s="132" t="s">
        <v>7</v>
      </c>
    </row>
    <row r="452" spans="1:39" x14ac:dyDescent="0.4">
      <c r="A452" s="132" t="str">
        <f t="shared" si="142"/>
        <v>AgostoBanesco Seguros</v>
      </c>
      <c r="B452" s="51" t="s">
        <v>118</v>
      </c>
      <c r="C452" s="88">
        <f t="shared" si="144"/>
        <v>0</v>
      </c>
      <c r="D452" s="88">
        <f t="shared" si="145"/>
        <v>0</v>
      </c>
      <c r="E452" s="87" t="s">
        <v>171</v>
      </c>
      <c r="F452" s="87" t="s">
        <v>171</v>
      </c>
      <c r="G452" s="87">
        <f t="shared" si="146"/>
        <v>0</v>
      </c>
      <c r="H452" s="87" t="s">
        <v>171</v>
      </c>
      <c r="I452" s="87" t="s">
        <v>171</v>
      </c>
      <c r="J452" s="87">
        <f t="shared" si="147"/>
        <v>0</v>
      </c>
      <c r="K452" s="87" t="s">
        <v>171</v>
      </c>
      <c r="L452" s="87" t="s">
        <v>171</v>
      </c>
      <c r="M452" s="87">
        <f t="shared" si="148"/>
        <v>0</v>
      </c>
      <c r="N452" s="87" t="s">
        <v>171</v>
      </c>
      <c r="O452" s="87" t="s">
        <v>171</v>
      </c>
      <c r="P452" s="87">
        <f t="shared" si="149"/>
        <v>0</v>
      </c>
      <c r="Q452" s="87" t="s">
        <v>171</v>
      </c>
      <c r="R452" s="87" t="s">
        <v>171</v>
      </c>
      <c r="S452" s="87">
        <f t="shared" si="150"/>
        <v>0</v>
      </c>
      <c r="T452" s="87" t="s">
        <v>171</v>
      </c>
      <c r="U452" s="87" t="s">
        <v>171</v>
      </c>
      <c r="V452" s="87">
        <f t="shared" si="151"/>
        <v>0</v>
      </c>
      <c r="W452" s="87" t="s">
        <v>171</v>
      </c>
      <c r="X452" s="87" t="s">
        <v>171</v>
      </c>
      <c r="Y452" s="87">
        <f t="shared" si="152"/>
        <v>0</v>
      </c>
      <c r="Z452" s="87" t="s">
        <v>171</v>
      </c>
      <c r="AA452" s="87" t="s">
        <v>171</v>
      </c>
      <c r="AB452" s="87">
        <f t="shared" si="153"/>
        <v>0</v>
      </c>
      <c r="AC452" s="87" t="s">
        <v>171</v>
      </c>
      <c r="AD452" s="87" t="s">
        <v>171</v>
      </c>
      <c r="AE452" s="87">
        <f t="shared" si="154"/>
        <v>0</v>
      </c>
      <c r="AF452" s="87" t="s">
        <v>171</v>
      </c>
      <c r="AG452" s="87" t="s">
        <v>171</v>
      </c>
      <c r="AH452" s="87">
        <f t="shared" si="155"/>
        <v>0</v>
      </c>
      <c r="AI452" s="87" t="s">
        <v>171</v>
      </c>
      <c r="AJ452" s="87" t="s">
        <v>171</v>
      </c>
      <c r="AK452" s="87">
        <f t="shared" si="156"/>
        <v>0</v>
      </c>
      <c r="AM452" s="132" t="s">
        <v>7</v>
      </c>
    </row>
    <row r="453" spans="1:39" x14ac:dyDescent="0.4">
      <c r="A453" s="132" t="str">
        <f t="shared" si="142"/>
        <v>AgostoAtlántica Seguros, S. A.</v>
      </c>
      <c r="B453" s="51" t="s">
        <v>119</v>
      </c>
      <c r="C453" s="88">
        <f t="shared" si="144"/>
        <v>0</v>
      </c>
      <c r="D453" s="88">
        <f t="shared" si="145"/>
        <v>0</v>
      </c>
      <c r="E453" s="87" t="s">
        <v>171</v>
      </c>
      <c r="F453" s="87" t="s">
        <v>171</v>
      </c>
      <c r="G453" s="87">
        <f t="shared" si="146"/>
        <v>0</v>
      </c>
      <c r="H453" s="87" t="s">
        <v>171</v>
      </c>
      <c r="I453" s="87" t="s">
        <v>171</v>
      </c>
      <c r="J453" s="87">
        <f t="shared" si="147"/>
        <v>0</v>
      </c>
      <c r="K453" s="87" t="s">
        <v>171</v>
      </c>
      <c r="L453" s="87" t="s">
        <v>171</v>
      </c>
      <c r="M453" s="87">
        <f t="shared" si="148"/>
        <v>0</v>
      </c>
      <c r="N453" s="87" t="s">
        <v>171</v>
      </c>
      <c r="O453" s="87" t="s">
        <v>171</v>
      </c>
      <c r="P453" s="87">
        <f t="shared" si="149"/>
        <v>0</v>
      </c>
      <c r="Q453" s="87" t="s">
        <v>171</v>
      </c>
      <c r="R453" s="87" t="s">
        <v>171</v>
      </c>
      <c r="S453" s="87">
        <f t="shared" si="150"/>
        <v>0</v>
      </c>
      <c r="T453" s="87" t="s">
        <v>171</v>
      </c>
      <c r="U453" s="87" t="s">
        <v>171</v>
      </c>
      <c r="V453" s="87">
        <f t="shared" si="151"/>
        <v>0</v>
      </c>
      <c r="W453" s="87" t="s">
        <v>171</v>
      </c>
      <c r="X453" s="87" t="s">
        <v>171</v>
      </c>
      <c r="Y453" s="87">
        <f t="shared" si="152"/>
        <v>0</v>
      </c>
      <c r="Z453" s="87" t="s">
        <v>171</v>
      </c>
      <c r="AA453" s="87" t="s">
        <v>171</v>
      </c>
      <c r="AB453" s="87">
        <f t="shared" si="153"/>
        <v>0</v>
      </c>
      <c r="AC453" s="87" t="s">
        <v>171</v>
      </c>
      <c r="AD453" s="87" t="s">
        <v>171</v>
      </c>
      <c r="AE453" s="87">
        <f t="shared" si="154"/>
        <v>0</v>
      </c>
      <c r="AF453" s="87" t="s">
        <v>171</v>
      </c>
      <c r="AG453" s="87" t="s">
        <v>171</v>
      </c>
      <c r="AH453" s="87">
        <f t="shared" si="155"/>
        <v>0</v>
      </c>
      <c r="AI453" s="87" t="s">
        <v>171</v>
      </c>
      <c r="AJ453" s="87" t="s">
        <v>171</v>
      </c>
      <c r="AK453" s="87">
        <f t="shared" si="156"/>
        <v>0</v>
      </c>
      <c r="AM453" s="132" t="s">
        <v>7</v>
      </c>
    </row>
    <row r="454" spans="1:39" x14ac:dyDescent="0.4">
      <c r="A454" s="132" t="str">
        <f t="shared" si="142"/>
        <v>AgostoSeguros La Internacional, S. A.</v>
      </c>
      <c r="B454" s="51" t="s">
        <v>80</v>
      </c>
      <c r="C454" s="88">
        <f t="shared" si="144"/>
        <v>0</v>
      </c>
      <c r="D454" s="88">
        <f t="shared" si="145"/>
        <v>0</v>
      </c>
      <c r="E454" s="87" t="s">
        <v>171</v>
      </c>
      <c r="F454" s="87" t="s">
        <v>171</v>
      </c>
      <c r="G454" s="87">
        <f t="shared" si="146"/>
        <v>0</v>
      </c>
      <c r="H454" s="87" t="s">
        <v>171</v>
      </c>
      <c r="I454" s="87" t="s">
        <v>171</v>
      </c>
      <c r="J454" s="87">
        <f t="shared" si="147"/>
        <v>0</v>
      </c>
      <c r="K454" s="87" t="s">
        <v>171</v>
      </c>
      <c r="L454" s="87" t="s">
        <v>171</v>
      </c>
      <c r="M454" s="87">
        <f t="shared" si="148"/>
        <v>0</v>
      </c>
      <c r="N454" s="87" t="s">
        <v>171</v>
      </c>
      <c r="O454" s="87" t="s">
        <v>171</v>
      </c>
      <c r="P454" s="87">
        <f t="shared" si="149"/>
        <v>0</v>
      </c>
      <c r="Q454" s="87" t="s">
        <v>171</v>
      </c>
      <c r="R454" s="87" t="s">
        <v>171</v>
      </c>
      <c r="S454" s="87">
        <f t="shared" si="150"/>
        <v>0</v>
      </c>
      <c r="T454" s="87" t="s">
        <v>171</v>
      </c>
      <c r="U454" s="87" t="s">
        <v>171</v>
      </c>
      <c r="V454" s="87">
        <f t="shared" si="151"/>
        <v>0</v>
      </c>
      <c r="W454" s="87" t="s">
        <v>171</v>
      </c>
      <c r="X454" s="87" t="s">
        <v>171</v>
      </c>
      <c r="Y454" s="87">
        <f t="shared" si="152"/>
        <v>0</v>
      </c>
      <c r="Z454" s="87" t="s">
        <v>171</v>
      </c>
      <c r="AA454" s="87" t="s">
        <v>171</v>
      </c>
      <c r="AB454" s="87">
        <f t="shared" si="153"/>
        <v>0</v>
      </c>
      <c r="AC454" s="87" t="s">
        <v>171</v>
      </c>
      <c r="AD454" s="87" t="s">
        <v>171</v>
      </c>
      <c r="AE454" s="87">
        <f t="shared" si="154"/>
        <v>0</v>
      </c>
      <c r="AF454" s="87" t="s">
        <v>171</v>
      </c>
      <c r="AG454" s="87" t="s">
        <v>171</v>
      </c>
      <c r="AH454" s="87">
        <f t="shared" si="155"/>
        <v>0</v>
      </c>
      <c r="AI454" s="87" t="s">
        <v>171</v>
      </c>
      <c r="AJ454" s="87" t="s">
        <v>171</v>
      </c>
      <c r="AK454" s="87">
        <f t="shared" si="156"/>
        <v>0</v>
      </c>
      <c r="AM454" s="132" t="s">
        <v>7</v>
      </c>
    </row>
    <row r="455" spans="1:39" x14ac:dyDescent="0.4">
      <c r="A455" s="132" t="str">
        <f t="shared" si="142"/>
        <v xml:space="preserve">AgostoCooperativa Nacional De Seguros, Inc </v>
      </c>
      <c r="B455" s="51" t="s">
        <v>120</v>
      </c>
      <c r="C455" s="88">
        <f t="shared" si="144"/>
        <v>0</v>
      </c>
      <c r="D455" s="88">
        <f t="shared" si="145"/>
        <v>0</v>
      </c>
      <c r="E455" s="87" t="s">
        <v>171</v>
      </c>
      <c r="F455" s="87" t="s">
        <v>171</v>
      </c>
      <c r="G455" s="87">
        <f t="shared" si="146"/>
        <v>0</v>
      </c>
      <c r="H455" s="87" t="s">
        <v>171</v>
      </c>
      <c r="I455" s="87" t="s">
        <v>171</v>
      </c>
      <c r="J455" s="87">
        <f t="shared" si="147"/>
        <v>0</v>
      </c>
      <c r="K455" s="87" t="s">
        <v>171</v>
      </c>
      <c r="L455" s="87" t="s">
        <v>171</v>
      </c>
      <c r="M455" s="87">
        <f t="shared" si="148"/>
        <v>0</v>
      </c>
      <c r="N455" s="87" t="s">
        <v>171</v>
      </c>
      <c r="O455" s="87" t="s">
        <v>171</v>
      </c>
      <c r="P455" s="87">
        <f t="shared" si="149"/>
        <v>0</v>
      </c>
      <c r="Q455" s="87" t="s">
        <v>171</v>
      </c>
      <c r="R455" s="87" t="s">
        <v>171</v>
      </c>
      <c r="S455" s="87">
        <f t="shared" si="150"/>
        <v>0</v>
      </c>
      <c r="T455" s="87" t="s">
        <v>171</v>
      </c>
      <c r="U455" s="87" t="s">
        <v>171</v>
      </c>
      <c r="V455" s="87">
        <f t="shared" si="151"/>
        <v>0</v>
      </c>
      <c r="W455" s="87" t="s">
        <v>171</v>
      </c>
      <c r="X455" s="87" t="s">
        <v>171</v>
      </c>
      <c r="Y455" s="87">
        <f t="shared" si="152"/>
        <v>0</v>
      </c>
      <c r="Z455" s="87" t="s">
        <v>171</v>
      </c>
      <c r="AA455" s="87" t="s">
        <v>171</v>
      </c>
      <c r="AB455" s="87">
        <f t="shared" si="153"/>
        <v>0</v>
      </c>
      <c r="AC455" s="87" t="s">
        <v>171</v>
      </c>
      <c r="AD455" s="87" t="s">
        <v>171</v>
      </c>
      <c r="AE455" s="87">
        <f t="shared" si="154"/>
        <v>0</v>
      </c>
      <c r="AF455" s="87" t="s">
        <v>171</v>
      </c>
      <c r="AG455" s="87" t="s">
        <v>171</v>
      </c>
      <c r="AH455" s="87">
        <f t="shared" si="155"/>
        <v>0</v>
      </c>
      <c r="AI455" s="87" t="s">
        <v>171</v>
      </c>
      <c r="AJ455" s="87" t="s">
        <v>171</v>
      </c>
      <c r="AK455" s="87">
        <f t="shared" si="156"/>
        <v>0</v>
      </c>
      <c r="AM455" s="132" t="s">
        <v>7</v>
      </c>
    </row>
    <row r="456" spans="1:39" x14ac:dyDescent="0.4">
      <c r="A456" s="132" t="str">
        <f t="shared" si="142"/>
        <v>AgostoAngloamericana de Seguros, S. A.</v>
      </c>
      <c r="B456" s="51" t="s">
        <v>78</v>
      </c>
      <c r="C456" s="88">
        <f t="shared" si="144"/>
        <v>0</v>
      </c>
      <c r="D456" s="88">
        <f t="shared" si="145"/>
        <v>0</v>
      </c>
      <c r="E456" s="87" t="s">
        <v>171</v>
      </c>
      <c r="F456" s="87" t="s">
        <v>171</v>
      </c>
      <c r="G456" s="87">
        <f t="shared" si="146"/>
        <v>0</v>
      </c>
      <c r="H456" s="87" t="s">
        <v>171</v>
      </c>
      <c r="I456" s="87" t="s">
        <v>171</v>
      </c>
      <c r="J456" s="87">
        <f t="shared" si="147"/>
        <v>0</v>
      </c>
      <c r="K456" s="87" t="s">
        <v>171</v>
      </c>
      <c r="L456" s="87" t="s">
        <v>171</v>
      </c>
      <c r="M456" s="87">
        <f t="shared" si="148"/>
        <v>0</v>
      </c>
      <c r="N456" s="87" t="s">
        <v>171</v>
      </c>
      <c r="O456" s="87" t="s">
        <v>171</v>
      </c>
      <c r="P456" s="87">
        <f t="shared" si="149"/>
        <v>0</v>
      </c>
      <c r="Q456" s="87" t="s">
        <v>171</v>
      </c>
      <c r="R456" s="87" t="s">
        <v>171</v>
      </c>
      <c r="S456" s="87">
        <f t="shared" si="150"/>
        <v>0</v>
      </c>
      <c r="T456" s="87" t="s">
        <v>171</v>
      </c>
      <c r="U456" s="87" t="s">
        <v>171</v>
      </c>
      <c r="V456" s="87">
        <f t="shared" si="151"/>
        <v>0</v>
      </c>
      <c r="W456" s="87" t="s">
        <v>171</v>
      </c>
      <c r="X456" s="87" t="s">
        <v>171</v>
      </c>
      <c r="Y456" s="87">
        <f t="shared" si="152"/>
        <v>0</v>
      </c>
      <c r="Z456" s="87" t="s">
        <v>171</v>
      </c>
      <c r="AA456" s="87" t="s">
        <v>171</v>
      </c>
      <c r="AB456" s="87">
        <f t="shared" si="153"/>
        <v>0</v>
      </c>
      <c r="AC456" s="87" t="s">
        <v>171</v>
      </c>
      <c r="AD456" s="87" t="s">
        <v>171</v>
      </c>
      <c r="AE456" s="87">
        <f t="shared" si="154"/>
        <v>0</v>
      </c>
      <c r="AF456" s="87" t="s">
        <v>171</v>
      </c>
      <c r="AG456" s="87" t="s">
        <v>171</v>
      </c>
      <c r="AH456" s="87">
        <f t="shared" si="155"/>
        <v>0</v>
      </c>
      <c r="AI456" s="87" t="s">
        <v>171</v>
      </c>
      <c r="AJ456" s="87" t="s">
        <v>171</v>
      </c>
      <c r="AK456" s="87">
        <f t="shared" si="156"/>
        <v>0</v>
      </c>
      <c r="AM456" s="132" t="s">
        <v>7</v>
      </c>
    </row>
    <row r="457" spans="1:39" x14ac:dyDescent="0.4">
      <c r="A457" s="132" t="str">
        <f t="shared" si="142"/>
        <v>AgostoAtrio Seguros S. A.</v>
      </c>
      <c r="B457" s="51" t="s">
        <v>121</v>
      </c>
      <c r="C457" s="88">
        <f t="shared" si="144"/>
        <v>0</v>
      </c>
      <c r="D457" s="88">
        <f t="shared" si="145"/>
        <v>0</v>
      </c>
      <c r="E457" s="87" t="s">
        <v>171</v>
      </c>
      <c r="F457" s="87" t="s">
        <v>171</v>
      </c>
      <c r="G457" s="87">
        <f t="shared" si="146"/>
        <v>0</v>
      </c>
      <c r="H457" s="87" t="s">
        <v>171</v>
      </c>
      <c r="I457" s="87" t="s">
        <v>171</v>
      </c>
      <c r="J457" s="87">
        <f t="shared" si="147"/>
        <v>0</v>
      </c>
      <c r="K457" s="87" t="s">
        <v>171</v>
      </c>
      <c r="L457" s="87" t="s">
        <v>171</v>
      </c>
      <c r="M457" s="87">
        <f t="shared" si="148"/>
        <v>0</v>
      </c>
      <c r="N457" s="87" t="s">
        <v>171</v>
      </c>
      <c r="O457" s="87" t="s">
        <v>171</v>
      </c>
      <c r="P457" s="87">
        <f t="shared" si="149"/>
        <v>0</v>
      </c>
      <c r="Q457" s="87" t="s">
        <v>171</v>
      </c>
      <c r="R457" s="87" t="s">
        <v>171</v>
      </c>
      <c r="S457" s="87">
        <f t="shared" si="150"/>
        <v>0</v>
      </c>
      <c r="T457" s="87" t="s">
        <v>171</v>
      </c>
      <c r="U457" s="87" t="s">
        <v>171</v>
      </c>
      <c r="V457" s="87">
        <f t="shared" si="151"/>
        <v>0</v>
      </c>
      <c r="W457" s="87" t="s">
        <v>171</v>
      </c>
      <c r="X457" s="87" t="s">
        <v>171</v>
      </c>
      <c r="Y457" s="87">
        <f t="shared" si="152"/>
        <v>0</v>
      </c>
      <c r="Z457" s="87" t="s">
        <v>171</v>
      </c>
      <c r="AA457" s="87" t="s">
        <v>171</v>
      </c>
      <c r="AB457" s="87">
        <f t="shared" si="153"/>
        <v>0</v>
      </c>
      <c r="AC457" s="87" t="s">
        <v>171</v>
      </c>
      <c r="AD457" s="87" t="s">
        <v>171</v>
      </c>
      <c r="AE457" s="87">
        <f t="shared" si="154"/>
        <v>0</v>
      </c>
      <c r="AF457" s="87" t="s">
        <v>171</v>
      </c>
      <c r="AG457" s="87" t="s">
        <v>171</v>
      </c>
      <c r="AH457" s="87">
        <f t="shared" si="155"/>
        <v>0</v>
      </c>
      <c r="AI457" s="87" t="s">
        <v>171</v>
      </c>
      <c r="AJ457" s="87" t="s">
        <v>171</v>
      </c>
      <c r="AK457" s="87">
        <f t="shared" si="156"/>
        <v>0</v>
      </c>
      <c r="AM457" s="132" t="s">
        <v>7</v>
      </c>
    </row>
    <row r="458" spans="1:39" x14ac:dyDescent="0.4">
      <c r="A458" s="132" t="str">
        <f t="shared" si="142"/>
        <v>AgostoCuna Mutual Insurance Society Dominicana</v>
      </c>
      <c r="B458" s="50" t="s">
        <v>122</v>
      </c>
      <c r="C458" s="88">
        <f t="shared" si="144"/>
        <v>0</v>
      </c>
      <c r="D458" s="88">
        <f t="shared" si="145"/>
        <v>0</v>
      </c>
      <c r="E458" s="87" t="s">
        <v>171</v>
      </c>
      <c r="F458" s="87" t="s">
        <v>171</v>
      </c>
      <c r="G458" s="87">
        <f t="shared" si="146"/>
        <v>0</v>
      </c>
      <c r="H458" s="87" t="s">
        <v>171</v>
      </c>
      <c r="I458" s="87" t="s">
        <v>171</v>
      </c>
      <c r="J458" s="87">
        <f t="shared" si="147"/>
        <v>0</v>
      </c>
      <c r="K458" s="87" t="s">
        <v>171</v>
      </c>
      <c r="L458" s="87" t="s">
        <v>171</v>
      </c>
      <c r="M458" s="87">
        <f t="shared" si="148"/>
        <v>0</v>
      </c>
      <c r="N458" s="87" t="s">
        <v>171</v>
      </c>
      <c r="O458" s="87" t="s">
        <v>171</v>
      </c>
      <c r="P458" s="87">
        <f t="shared" si="149"/>
        <v>0</v>
      </c>
      <c r="Q458" s="87" t="s">
        <v>171</v>
      </c>
      <c r="R458" s="87" t="s">
        <v>171</v>
      </c>
      <c r="S458" s="87">
        <f t="shared" si="150"/>
        <v>0</v>
      </c>
      <c r="T458" s="87" t="s">
        <v>171</v>
      </c>
      <c r="U458" s="87" t="s">
        <v>171</v>
      </c>
      <c r="V458" s="87">
        <f t="shared" si="151"/>
        <v>0</v>
      </c>
      <c r="W458" s="87" t="s">
        <v>171</v>
      </c>
      <c r="X458" s="87" t="s">
        <v>171</v>
      </c>
      <c r="Y458" s="87">
        <f t="shared" si="152"/>
        <v>0</v>
      </c>
      <c r="Z458" s="87" t="s">
        <v>171</v>
      </c>
      <c r="AA458" s="87" t="s">
        <v>171</v>
      </c>
      <c r="AB458" s="87">
        <f t="shared" si="153"/>
        <v>0</v>
      </c>
      <c r="AC458" s="87" t="s">
        <v>171</v>
      </c>
      <c r="AD458" s="87" t="s">
        <v>171</v>
      </c>
      <c r="AE458" s="87">
        <f t="shared" si="154"/>
        <v>0</v>
      </c>
      <c r="AF458" s="87" t="s">
        <v>171</v>
      </c>
      <c r="AG458" s="87" t="s">
        <v>171</v>
      </c>
      <c r="AH458" s="87">
        <f t="shared" si="155"/>
        <v>0</v>
      </c>
      <c r="AI458" s="87" t="s">
        <v>171</v>
      </c>
      <c r="AJ458" s="87" t="s">
        <v>171</v>
      </c>
      <c r="AK458" s="87">
        <f t="shared" si="156"/>
        <v>0</v>
      </c>
      <c r="AM458" s="132" t="s">
        <v>7</v>
      </c>
    </row>
    <row r="459" spans="1:39" x14ac:dyDescent="0.4">
      <c r="A459" s="132" t="str">
        <f t="shared" si="142"/>
        <v>AgostoBMI Compañía de Seguros, S. A.</v>
      </c>
      <c r="B459" s="51" t="s">
        <v>87</v>
      </c>
      <c r="C459" s="88">
        <f t="shared" si="144"/>
        <v>0</v>
      </c>
      <c r="D459" s="88">
        <f t="shared" si="145"/>
        <v>0</v>
      </c>
      <c r="E459" s="87" t="s">
        <v>171</v>
      </c>
      <c r="F459" s="87" t="s">
        <v>171</v>
      </c>
      <c r="G459" s="87">
        <f t="shared" si="146"/>
        <v>0</v>
      </c>
      <c r="H459" s="87" t="s">
        <v>171</v>
      </c>
      <c r="I459" s="87" t="s">
        <v>171</v>
      </c>
      <c r="J459" s="87">
        <f t="shared" si="147"/>
        <v>0</v>
      </c>
      <c r="K459" s="87" t="s">
        <v>171</v>
      </c>
      <c r="L459" s="87" t="s">
        <v>171</v>
      </c>
      <c r="M459" s="87">
        <f t="shared" si="148"/>
        <v>0</v>
      </c>
      <c r="N459" s="87" t="s">
        <v>171</v>
      </c>
      <c r="O459" s="87" t="s">
        <v>171</v>
      </c>
      <c r="P459" s="87">
        <f t="shared" si="149"/>
        <v>0</v>
      </c>
      <c r="Q459" s="87" t="s">
        <v>171</v>
      </c>
      <c r="R459" s="87" t="s">
        <v>171</v>
      </c>
      <c r="S459" s="87">
        <f t="shared" si="150"/>
        <v>0</v>
      </c>
      <c r="T459" s="87" t="s">
        <v>171</v>
      </c>
      <c r="U459" s="87" t="s">
        <v>171</v>
      </c>
      <c r="V459" s="87">
        <f t="shared" si="151"/>
        <v>0</v>
      </c>
      <c r="W459" s="87" t="s">
        <v>171</v>
      </c>
      <c r="X459" s="87" t="s">
        <v>171</v>
      </c>
      <c r="Y459" s="87">
        <f t="shared" si="152"/>
        <v>0</v>
      </c>
      <c r="Z459" s="87" t="s">
        <v>171</v>
      </c>
      <c r="AA459" s="87" t="s">
        <v>171</v>
      </c>
      <c r="AB459" s="87">
        <f t="shared" si="153"/>
        <v>0</v>
      </c>
      <c r="AC459" s="87" t="s">
        <v>171</v>
      </c>
      <c r="AD459" s="87" t="s">
        <v>171</v>
      </c>
      <c r="AE459" s="87">
        <f t="shared" si="154"/>
        <v>0</v>
      </c>
      <c r="AF459" s="87" t="s">
        <v>171</v>
      </c>
      <c r="AG459" s="87" t="s">
        <v>171</v>
      </c>
      <c r="AH459" s="87">
        <f t="shared" si="155"/>
        <v>0</v>
      </c>
      <c r="AI459" s="87" t="s">
        <v>171</v>
      </c>
      <c r="AJ459" s="87" t="s">
        <v>171</v>
      </c>
      <c r="AK459" s="87">
        <f t="shared" si="156"/>
        <v>0</v>
      </c>
      <c r="AM459" s="132" t="s">
        <v>7</v>
      </c>
    </row>
    <row r="460" spans="1:39" x14ac:dyDescent="0.4">
      <c r="A460" s="132" t="str">
        <f t="shared" si="142"/>
        <v>AgostoBupa Dominicana, S. A.</v>
      </c>
      <c r="B460" s="51" t="s">
        <v>123</v>
      </c>
      <c r="C460" s="88">
        <f t="shared" si="144"/>
        <v>0</v>
      </c>
      <c r="D460" s="88">
        <f t="shared" si="145"/>
        <v>0</v>
      </c>
      <c r="E460" s="87" t="s">
        <v>171</v>
      </c>
      <c r="F460" s="87" t="s">
        <v>171</v>
      </c>
      <c r="G460" s="87">
        <f t="shared" si="146"/>
        <v>0</v>
      </c>
      <c r="H460" s="87" t="s">
        <v>171</v>
      </c>
      <c r="I460" s="87" t="s">
        <v>171</v>
      </c>
      <c r="J460" s="87">
        <f t="shared" si="147"/>
        <v>0</v>
      </c>
      <c r="K460" s="87" t="s">
        <v>171</v>
      </c>
      <c r="L460" s="87" t="s">
        <v>171</v>
      </c>
      <c r="M460" s="87">
        <f t="shared" si="148"/>
        <v>0</v>
      </c>
      <c r="N460" s="87" t="s">
        <v>171</v>
      </c>
      <c r="O460" s="87" t="s">
        <v>171</v>
      </c>
      <c r="P460" s="87">
        <f t="shared" si="149"/>
        <v>0</v>
      </c>
      <c r="Q460" s="87" t="s">
        <v>171</v>
      </c>
      <c r="R460" s="87" t="s">
        <v>171</v>
      </c>
      <c r="S460" s="87">
        <f t="shared" si="150"/>
        <v>0</v>
      </c>
      <c r="T460" s="87" t="s">
        <v>171</v>
      </c>
      <c r="U460" s="87" t="s">
        <v>171</v>
      </c>
      <c r="V460" s="87">
        <f t="shared" si="151"/>
        <v>0</v>
      </c>
      <c r="W460" s="87" t="s">
        <v>171</v>
      </c>
      <c r="X460" s="87" t="s">
        <v>171</v>
      </c>
      <c r="Y460" s="87">
        <f t="shared" si="152"/>
        <v>0</v>
      </c>
      <c r="Z460" s="87" t="s">
        <v>171</v>
      </c>
      <c r="AA460" s="87" t="s">
        <v>171</v>
      </c>
      <c r="AB460" s="87">
        <f t="shared" si="153"/>
        <v>0</v>
      </c>
      <c r="AC460" s="87" t="s">
        <v>171</v>
      </c>
      <c r="AD460" s="87" t="s">
        <v>171</v>
      </c>
      <c r="AE460" s="87">
        <f t="shared" si="154"/>
        <v>0</v>
      </c>
      <c r="AF460" s="87" t="s">
        <v>171</v>
      </c>
      <c r="AG460" s="87" t="s">
        <v>171</v>
      </c>
      <c r="AH460" s="87">
        <f t="shared" si="155"/>
        <v>0</v>
      </c>
      <c r="AI460" s="87" t="s">
        <v>171</v>
      </c>
      <c r="AJ460" s="87" t="s">
        <v>171</v>
      </c>
      <c r="AK460" s="87">
        <f t="shared" si="156"/>
        <v>0</v>
      </c>
      <c r="AM460" s="132" t="s">
        <v>7</v>
      </c>
    </row>
    <row r="461" spans="1:39" x14ac:dyDescent="0.4">
      <c r="A461" s="132" t="str">
        <f t="shared" si="142"/>
        <v>AgostoSeguros APS, S.R.L.</v>
      </c>
      <c r="B461" s="51" t="s">
        <v>124</v>
      </c>
      <c r="C461" s="88">
        <f t="shared" si="144"/>
        <v>0</v>
      </c>
      <c r="D461" s="88">
        <f t="shared" si="145"/>
        <v>0</v>
      </c>
      <c r="E461" s="87" t="s">
        <v>171</v>
      </c>
      <c r="F461" s="87" t="s">
        <v>171</v>
      </c>
      <c r="G461" s="87">
        <f t="shared" si="146"/>
        <v>0</v>
      </c>
      <c r="H461" s="87" t="s">
        <v>171</v>
      </c>
      <c r="I461" s="87" t="s">
        <v>171</v>
      </c>
      <c r="J461" s="87">
        <f t="shared" si="147"/>
        <v>0</v>
      </c>
      <c r="K461" s="87" t="s">
        <v>171</v>
      </c>
      <c r="L461" s="87" t="s">
        <v>171</v>
      </c>
      <c r="M461" s="87">
        <f t="shared" si="148"/>
        <v>0</v>
      </c>
      <c r="N461" s="87" t="s">
        <v>171</v>
      </c>
      <c r="O461" s="87" t="s">
        <v>171</v>
      </c>
      <c r="P461" s="87">
        <f t="shared" si="149"/>
        <v>0</v>
      </c>
      <c r="Q461" s="87" t="s">
        <v>171</v>
      </c>
      <c r="R461" s="87" t="s">
        <v>171</v>
      </c>
      <c r="S461" s="87">
        <f t="shared" si="150"/>
        <v>0</v>
      </c>
      <c r="T461" s="87" t="s">
        <v>171</v>
      </c>
      <c r="U461" s="87" t="s">
        <v>171</v>
      </c>
      <c r="V461" s="87">
        <f t="shared" si="151"/>
        <v>0</v>
      </c>
      <c r="W461" s="87" t="s">
        <v>171</v>
      </c>
      <c r="X461" s="87" t="s">
        <v>171</v>
      </c>
      <c r="Y461" s="87">
        <f t="shared" si="152"/>
        <v>0</v>
      </c>
      <c r="Z461" s="87" t="s">
        <v>171</v>
      </c>
      <c r="AA461" s="87" t="s">
        <v>171</v>
      </c>
      <c r="AB461" s="87">
        <f t="shared" si="153"/>
        <v>0</v>
      </c>
      <c r="AC461" s="87" t="s">
        <v>171</v>
      </c>
      <c r="AD461" s="87" t="s">
        <v>171</v>
      </c>
      <c r="AE461" s="87">
        <f t="shared" si="154"/>
        <v>0</v>
      </c>
      <c r="AF461" s="87" t="s">
        <v>171</v>
      </c>
      <c r="AG461" s="87" t="s">
        <v>171</v>
      </c>
      <c r="AH461" s="87">
        <f t="shared" si="155"/>
        <v>0</v>
      </c>
      <c r="AI461" s="87" t="s">
        <v>171</v>
      </c>
      <c r="AJ461" s="87" t="s">
        <v>171</v>
      </c>
      <c r="AK461" s="87">
        <f t="shared" si="156"/>
        <v>0</v>
      </c>
      <c r="AM461" s="132" t="s">
        <v>7</v>
      </c>
    </row>
    <row r="462" spans="1:39" x14ac:dyDescent="0.4">
      <c r="A462" s="132" t="str">
        <f t="shared" si="142"/>
        <v>AgostoMultiseguros Su, S.A.</v>
      </c>
      <c r="B462" s="51" t="s">
        <v>125</v>
      </c>
      <c r="C462" s="88">
        <f t="shared" si="144"/>
        <v>0</v>
      </c>
      <c r="D462" s="88">
        <f t="shared" si="145"/>
        <v>0</v>
      </c>
      <c r="E462" s="87" t="s">
        <v>171</v>
      </c>
      <c r="F462" s="87" t="s">
        <v>171</v>
      </c>
      <c r="G462" s="87">
        <f t="shared" si="146"/>
        <v>0</v>
      </c>
      <c r="H462" s="87" t="s">
        <v>171</v>
      </c>
      <c r="I462" s="87" t="s">
        <v>171</v>
      </c>
      <c r="J462" s="87">
        <f t="shared" si="147"/>
        <v>0</v>
      </c>
      <c r="K462" s="87" t="s">
        <v>171</v>
      </c>
      <c r="L462" s="87" t="s">
        <v>171</v>
      </c>
      <c r="M462" s="87">
        <f t="shared" si="148"/>
        <v>0</v>
      </c>
      <c r="N462" s="87" t="s">
        <v>171</v>
      </c>
      <c r="O462" s="87" t="s">
        <v>171</v>
      </c>
      <c r="P462" s="87">
        <f t="shared" si="149"/>
        <v>0</v>
      </c>
      <c r="Q462" s="87" t="s">
        <v>171</v>
      </c>
      <c r="R462" s="87" t="s">
        <v>171</v>
      </c>
      <c r="S462" s="87">
        <f t="shared" si="150"/>
        <v>0</v>
      </c>
      <c r="T462" s="87" t="s">
        <v>171</v>
      </c>
      <c r="U462" s="87" t="s">
        <v>171</v>
      </c>
      <c r="V462" s="87">
        <f t="shared" si="151"/>
        <v>0</v>
      </c>
      <c r="W462" s="87" t="s">
        <v>171</v>
      </c>
      <c r="X462" s="87" t="s">
        <v>171</v>
      </c>
      <c r="Y462" s="87">
        <f t="shared" si="152"/>
        <v>0</v>
      </c>
      <c r="Z462" s="87" t="s">
        <v>171</v>
      </c>
      <c r="AA462" s="87" t="s">
        <v>171</v>
      </c>
      <c r="AB462" s="87">
        <f t="shared" si="153"/>
        <v>0</v>
      </c>
      <c r="AC462" s="87" t="s">
        <v>171</v>
      </c>
      <c r="AD462" s="87" t="s">
        <v>171</v>
      </c>
      <c r="AE462" s="87">
        <f t="shared" si="154"/>
        <v>0</v>
      </c>
      <c r="AF462" s="87" t="s">
        <v>171</v>
      </c>
      <c r="AG462" s="87" t="s">
        <v>171</v>
      </c>
      <c r="AH462" s="87">
        <f t="shared" si="155"/>
        <v>0</v>
      </c>
      <c r="AI462" s="87" t="s">
        <v>171</v>
      </c>
      <c r="AJ462" s="87" t="s">
        <v>171</v>
      </c>
      <c r="AK462" s="87">
        <f t="shared" si="156"/>
        <v>0</v>
      </c>
      <c r="AM462" s="132" t="s">
        <v>7</v>
      </c>
    </row>
    <row r="463" spans="1:39" x14ac:dyDescent="0.4">
      <c r="A463" s="132" t="str">
        <f t="shared" si="142"/>
        <v>AgostoSeguros Ademi, S.A.</v>
      </c>
      <c r="B463" s="51" t="s">
        <v>126</v>
      </c>
      <c r="C463" s="88">
        <f t="shared" si="144"/>
        <v>0</v>
      </c>
      <c r="D463" s="88">
        <f t="shared" si="145"/>
        <v>0</v>
      </c>
      <c r="E463" s="87" t="s">
        <v>171</v>
      </c>
      <c r="F463" s="87" t="s">
        <v>171</v>
      </c>
      <c r="G463" s="87">
        <f t="shared" si="146"/>
        <v>0</v>
      </c>
      <c r="H463" s="87" t="s">
        <v>171</v>
      </c>
      <c r="I463" s="87" t="s">
        <v>171</v>
      </c>
      <c r="J463" s="87">
        <f t="shared" si="147"/>
        <v>0</v>
      </c>
      <c r="K463" s="87" t="s">
        <v>171</v>
      </c>
      <c r="L463" s="87" t="s">
        <v>171</v>
      </c>
      <c r="M463" s="87">
        <f t="shared" si="148"/>
        <v>0</v>
      </c>
      <c r="N463" s="87" t="s">
        <v>171</v>
      </c>
      <c r="O463" s="87" t="s">
        <v>171</v>
      </c>
      <c r="P463" s="87">
        <f t="shared" si="149"/>
        <v>0</v>
      </c>
      <c r="Q463" s="87" t="s">
        <v>171</v>
      </c>
      <c r="R463" s="87" t="s">
        <v>171</v>
      </c>
      <c r="S463" s="87">
        <f t="shared" si="150"/>
        <v>0</v>
      </c>
      <c r="T463" s="87" t="s">
        <v>171</v>
      </c>
      <c r="U463" s="87" t="s">
        <v>171</v>
      </c>
      <c r="V463" s="87">
        <f t="shared" si="151"/>
        <v>0</v>
      </c>
      <c r="W463" s="87" t="s">
        <v>171</v>
      </c>
      <c r="X463" s="87" t="s">
        <v>171</v>
      </c>
      <c r="Y463" s="87">
        <f t="shared" si="152"/>
        <v>0</v>
      </c>
      <c r="Z463" s="87" t="s">
        <v>171</v>
      </c>
      <c r="AA463" s="87" t="s">
        <v>171</v>
      </c>
      <c r="AB463" s="87">
        <f t="shared" si="153"/>
        <v>0</v>
      </c>
      <c r="AC463" s="87" t="s">
        <v>171</v>
      </c>
      <c r="AD463" s="87" t="s">
        <v>171</v>
      </c>
      <c r="AE463" s="87">
        <f t="shared" si="154"/>
        <v>0</v>
      </c>
      <c r="AF463" s="87" t="s">
        <v>171</v>
      </c>
      <c r="AG463" s="87" t="s">
        <v>171</v>
      </c>
      <c r="AH463" s="87">
        <f t="shared" si="155"/>
        <v>0</v>
      </c>
      <c r="AI463" s="87" t="s">
        <v>171</v>
      </c>
      <c r="AJ463" s="87" t="s">
        <v>171</v>
      </c>
      <c r="AK463" s="87">
        <f t="shared" si="156"/>
        <v>0</v>
      </c>
      <c r="AM463" s="132" t="s">
        <v>7</v>
      </c>
    </row>
    <row r="464" spans="1:39" x14ac:dyDescent="0.4">
      <c r="A464" s="132" t="str">
        <f t="shared" si="142"/>
        <v>AgostoFuturo Seguros</v>
      </c>
      <c r="B464" s="50" t="s">
        <v>109</v>
      </c>
      <c r="C464" s="88">
        <f t="shared" si="144"/>
        <v>0</v>
      </c>
      <c r="D464" s="88">
        <f t="shared" si="145"/>
        <v>0</v>
      </c>
      <c r="E464" s="87" t="s">
        <v>171</v>
      </c>
      <c r="F464" s="87" t="s">
        <v>171</v>
      </c>
      <c r="G464" s="87">
        <f t="shared" si="146"/>
        <v>0</v>
      </c>
      <c r="H464" s="87" t="s">
        <v>171</v>
      </c>
      <c r="I464" s="87" t="s">
        <v>171</v>
      </c>
      <c r="J464" s="87">
        <f t="shared" si="147"/>
        <v>0</v>
      </c>
      <c r="K464" s="87" t="s">
        <v>171</v>
      </c>
      <c r="L464" s="87" t="s">
        <v>171</v>
      </c>
      <c r="M464" s="87">
        <f t="shared" si="148"/>
        <v>0</v>
      </c>
      <c r="N464" s="87" t="s">
        <v>171</v>
      </c>
      <c r="O464" s="87" t="s">
        <v>171</v>
      </c>
      <c r="P464" s="87">
        <f t="shared" si="149"/>
        <v>0</v>
      </c>
      <c r="Q464" s="87" t="s">
        <v>171</v>
      </c>
      <c r="R464" s="87" t="s">
        <v>171</v>
      </c>
      <c r="S464" s="87">
        <f t="shared" si="150"/>
        <v>0</v>
      </c>
      <c r="T464" s="87" t="s">
        <v>171</v>
      </c>
      <c r="U464" s="87" t="s">
        <v>171</v>
      </c>
      <c r="V464" s="87">
        <f t="shared" si="151"/>
        <v>0</v>
      </c>
      <c r="W464" s="87" t="s">
        <v>171</v>
      </c>
      <c r="X464" s="87" t="s">
        <v>171</v>
      </c>
      <c r="Y464" s="87">
        <f t="shared" si="152"/>
        <v>0</v>
      </c>
      <c r="Z464" s="87" t="s">
        <v>171</v>
      </c>
      <c r="AA464" s="87" t="s">
        <v>171</v>
      </c>
      <c r="AB464" s="87">
        <f t="shared" si="153"/>
        <v>0</v>
      </c>
      <c r="AC464" s="87" t="s">
        <v>171</v>
      </c>
      <c r="AD464" s="87" t="s">
        <v>171</v>
      </c>
      <c r="AE464" s="87">
        <f t="shared" si="154"/>
        <v>0</v>
      </c>
      <c r="AF464" s="87" t="s">
        <v>171</v>
      </c>
      <c r="AG464" s="87" t="s">
        <v>171</v>
      </c>
      <c r="AH464" s="87">
        <f t="shared" si="155"/>
        <v>0</v>
      </c>
      <c r="AI464" s="87" t="s">
        <v>171</v>
      </c>
      <c r="AJ464" s="87" t="s">
        <v>171</v>
      </c>
      <c r="AK464" s="87">
        <f t="shared" si="156"/>
        <v>0</v>
      </c>
      <c r="AM464" s="132" t="s">
        <v>7</v>
      </c>
    </row>
    <row r="465" spans="1:39" x14ac:dyDescent="0.4">
      <c r="A465" s="132" t="str">
        <f t="shared" si="142"/>
        <v>AgostoConfederación del Canadá Dominicana, S. A.</v>
      </c>
      <c r="B465" s="51" t="s">
        <v>127</v>
      </c>
      <c r="C465" s="88">
        <f t="shared" si="144"/>
        <v>0</v>
      </c>
      <c r="D465" s="88">
        <f t="shared" si="145"/>
        <v>0</v>
      </c>
      <c r="E465" s="87" t="s">
        <v>171</v>
      </c>
      <c r="F465" s="87" t="s">
        <v>171</v>
      </c>
      <c r="G465" s="87">
        <f t="shared" si="146"/>
        <v>0</v>
      </c>
      <c r="H465" s="87" t="s">
        <v>171</v>
      </c>
      <c r="I465" s="87" t="s">
        <v>171</v>
      </c>
      <c r="J465" s="87">
        <f t="shared" si="147"/>
        <v>0</v>
      </c>
      <c r="K465" s="87" t="s">
        <v>171</v>
      </c>
      <c r="L465" s="87" t="s">
        <v>171</v>
      </c>
      <c r="M465" s="87">
        <f t="shared" si="148"/>
        <v>0</v>
      </c>
      <c r="N465" s="87" t="s">
        <v>171</v>
      </c>
      <c r="O465" s="87" t="s">
        <v>171</v>
      </c>
      <c r="P465" s="87">
        <f t="shared" si="149"/>
        <v>0</v>
      </c>
      <c r="Q465" s="87" t="s">
        <v>171</v>
      </c>
      <c r="R465" s="87" t="s">
        <v>171</v>
      </c>
      <c r="S465" s="87">
        <f t="shared" si="150"/>
        <v>0</v>
      </c>
      <c r="T465" s="87" t="s">
        <v>171</v>
      </c>
      <c r="U465" s="87" t="s">
        <v>171</v>
      </c>
      <c r="V465" s="87">
        <f t="shared" si="151"/>
        <v>0</v>
      </c>
      <c r="W465" s="87" t="s">
        <v>171</v>
      </c>
      <c r="X465" s="87" t="s">
        <v>171</v>
      </c>
      <c r="Y465" s="87">
        <f t="shared" si="152"/>
        <v>0</v>
      </c>
      <c r="Z465" s="87" t="s">
        <v>171</v>
      </c>
      <c r="AA465" s="87" t="s">
        <v>171</v>
      </c>
      <c r="AB465" s="87">
        <f t="shared" si="153"/>
        <v>0</v>
      </c>
      <c r="AC465" s="87" t="s">
        <v>171</v>
      </c>
      <c r="AD465" s="87" t="s">
        <v>171</v>
      </c>
      <c r="AE465" s="87">
        <f t="shared" si="154"/>
        <v>0</v>
      </c>
      <c r="AF465" s="87" t="s">
        <v>171</v>
      </c>
      <c r="AG465" s="87" t="s">
        <v>171</v>
      </c>
      <c r="AH465" s="87">
        <f t="shared" si="155"/>
        <v>0</v>
      </c>
      <c r="AI465" s="87" t="s">
        <v>171</v>
      </c>
      <c r="AJ465" s="87" t="s">
        <v>171</v>
      </c>
      <c r="AK465" s="87">
        <f t="shared" si="156"/>
        <v>0</v>
      </c>
      <c r="AM465" s="132" t="s">
        <v>7</v>
      </c>
    </row>
    <row r="466" spans="1:39" x14ac:dyDescent="0.4">
      <c r="A466" s="132" t="str">
        <f t="shared" si="142"/>
        <v>AgostoAutoseguro, S. A.</v>
      </c>
      <c r="B466" s="51" t="s">
        <v>79</v>
      </c>
      <c r="C466" s="88">
        <f t="shared" si="144"/>
        <v>0</v>
      </c>
      <c r="D466" s="88">
        <f t="shared" si="145"/>
        <v>0</v>
      </c>
      <c r="E466" s="87" t="s">
        <v>171</v>
      </c>
      <c r="F466" s="87" t="s">
        <v>171</v>
      </c>
      <c r="G466" s="87">
        <f t="shared" si="146"/>
        <v>0</v>
      </c>
      <c r="H466" s="87" t="s">
        <v>171</v>
      </c>
      <c r="I466" s="87" t="s">
        <v>171</v>
      </c>
      <c r="J466" s="87">
        <f t="shared" si="147"/>
        <v>0</v>
      </c>
      <c r="K466" s="87" t="s">
        <v>171</v>
      </c>
      <c r="L466" s="87" t="s">
        <v>171</v>
      </c>
      <c r="M466" s="87">
        <f t="shared" si="148"/>
        <v>0</v>
      </c>
      <c r="N466" s="87" t="s">
        <v>171</v>
      </c>
      <c r="O466" s="87" t="s">
        <v>171</v>
      </c>
      <c r="P466" s="87">
        <f t="shared" si="149"/>
        <v>0</v>
      </c>
      <c r="Q466" s="87" t="s">
        <v>171</v>
      </c>
      <c r="R466" s="87" t="s">
        <v>171</v>
      </c>
      <c r="S466" s="87">
        <f t="shared" si="150"/>
        <v>0</v>
      </c>
      <c r="T466" s="87" t="s">
        <v>171</v>
      </c>
      <c r="U466" s="87" t="s">
        <v>171</v>
      </c>
      <c r="V466" s="87">
        <f t="shared" si="151"/>
        <v>0</v>
      </c>
      <c r="W466" s="87" t="s">
        <v>171</v>
      </c>
      <c r="X466" s="87" t="s">
        <v>171</v>
      </c>
      <c r="Y466" s="87">
        <f t="shared" si="152"/>
        <v>0</v>
      </c>
      <c r="Z466" s="87" t="s">
        <v>171</v>
      </c>
      <c r="AA466" s="87" t="s">
        <v>171</v>
      </c>
      <c r="AB466" s="87">
        <f t="shared" si="153"/>
        <v>0</v>
      </c>
      <c r="AC466" s="87" t="s">
        <v>171</v>
      </c>
      <c r="AD466" s="87" t="s">
        <v>171</v>
      </c>
      <c r="AE466" s="87">
        <f t="shared" si="154"/>
        <v>0</v>
      </c>
      <c r="AF466" s="87" t="s">
        <v>171</v>
      </c>
      <c r="AG466" s="87" t="s">
        <v>171</v>
      </c>
      <c r="AH466" s="87">
        <f t="shared" si="155"/>
        <v>0</v>
      </c>
      <c r="AI466" s="87" t="s">
        <v>171</v>
      </c>
      <c r="AJ466" s="87" t="s">
        <v>171</v>
      </c>
      <c r="AK466" s="87">
        <f t="shared" si="156"/>
        <v>0</v>
      </c>
      <c r="AM466" s="132" t="s">
        <v>7</v>
      </c>
    </row>
    <row r="467" spans="1:39" x14ac:dyDescent="0.4">
      <c r="A467" s="132" t="str">
        <f t="shared" si="142"/>
        <v>AgostoSeguros Yunen, S.A.</v>
      </c>
      <c r="B467" s="51" t="s">
        <v>128</v>
      </c>
      <c r="C467" s="88">
        <f t="shared" si="144"/>
        <v>0</v>
      </c>
      <c r="D467" s="88">
        <f t="shared" si="145"/>
        <v>0</v>
      </c>
      <c r="E467" s="87" t="s">
        <v>171</v>
      </c>
      <c r="F467" s="87" t="s">
        <v>171</v>
      </c>
      <c r="G467" s="87">
        <f t="shared" si="146"/>
        <v>0</v>
      </c>
      <c r="H467" s="87" t="s">
        <v>171</v>
      </c>
      <c r="I467" s="87" t="s">
        <v>171</v>
      </c>
      <c r="J467" s="87">
        <f t="shared" si="147"/>
        <v>0</v>
      </c>
      <c r="K467" s="87" t="s">
        <v>171</v>
      </c>
      <c r="L467" s="87" t="s">
        <v>171</v>
      </c>
      <c r="M467" s="87">
        <f t="shared" si="148"/>
        <v>0</v>
      </c>
      <c r="N467" s="87" t="s">
        <v>171</v>
      </c>
      <c r="O467" s="87" t="s">
        <v>171</v>
      </c>
      <c r="P467" s="87">
        <f t="shared" si="149"/>
        <v>0</v>
      </c>
      <c r="Q467" s="87" t="s">
        <v>171</v>
      </c>
      <c r="R467" s="87" t="s">
        <v>171</v>
      </c>
      <c r="S467" s="87">
        <f t="shared" si="150"/>
        <v>0</v>
      </c>
      <c r="T467" s="87" t="s">
        <v>171</v>
      </c>
      <c r="U467" s="87" t="s">
        <v>171</v>
      </c>
      <c r="V467" s="87">
        <f t="shared" si="151"/>
        <v>0</v>
      </c>
      <c r="W467" s="87" t="s">
        <v>171</v>
      </c>
      <c r="X467" s="87" t="s">
        <v>171</v>
      </c>
      <c r="Y467" s="87">
        <f t="shared" si="152"/>
        <v>0</v>
      </c>
      <c r="Z467" s="87" t="s">
        <v>171</v>
      </c>
      <c r="AA467" s="87" t="s">
        <v>171</v>
      </c>
      <c r="AB467" s="87">
        <f t="shared" si="153"/>
        <v>0</v>
      </c>
      <c r="AC467" s="87" t="s">
        <v>171</v>
      </c>
      <c r="AD467" s="87" t="s">
        <v>171</v>
      </c>
      <c r="AE467" s="87">
        <f t="shared" si="154"/>
        <v>0</v>
      </c>
      <c r="AF467" s="87" t="s">
        <v>171</v>
      </c>
      <c r="AG467" s="87" t="s">
        <v>171</v>
      </c>
      <c r="AH467" s="87">
        <f t="shared" si="155"/>
        <v>0</v>
      </c>
      <c r="AI467" s="87" t="s">
        <v>171</v>
      </c>
      <c r="AJ467" s="87" t="s">
        <v>171</v>
      </c>
      <c r="AK467" s="87">
        <f t="shared" si="156"/>
        <v>0</v>
      </c>
      <c r="AM467" s="132" t="s">
        <v>7</v>
      </c>
    </row>
    <row r="468" spans="1:39" x14ac:dyDescent="0.4">
      <c r="A468" s="132" t="str">
        <f t="shared" si="142"/>
        <v>AgostoHylseg Seguros S.A</v>
      </c>
      <c r="B468" s="51" t="s">
        <v>129</v>
      </c>
      <c r="C468" s="88">
        <f t="shared" si="144"/>
        <v>0</v>
      </c>
      <c r="D468" s="88">
        <f t="shared" si="145"/>
        <v>0</v>
      </c>
      <c r="E468" s="87" t="s">
        <v>171</v>
      </c>
      <c r="F468" s="87" t="s">
        <v>171</v>
      </c>
      <c r="G468" s="87">
        <f t="shared" si="146"/>
        <v>0</v>
      </c>
      <c r="H468" s="87" t="s">
        <v>171</v>
      </c>
      <c r="I468" s="87" t="s">
        <v>171</v>
      </c>
      <c r="J468" s="87">
        <f t="shared" si="147"/>
        <v>0</v>
      </c>
      <c r="K468" s="87" t="s">
        <v>171</v>
      </c>
      <c r="L468" s="87" t="s">
        <v>171</v>
      </c>
      <c r="M468" s="87">
        <f t="shared" si="148"/>
        <v>0</v>
      </c>
      <c r="N468" s="87" t="s">
        <v>171</v>
      </c>
      <c r="O468" s="87" t="s">
        <v>171</v>
      </c>
      <c r="P468" s="87">
        <f t="shared" si="149"/>
        <v>0</v>
      </c>
      <c r="Q468" s="87" t="s">
        <v>171</v>
      </c>
      <c r="R468" s="87" t="s">
        <v>171</v>
      </c>
      <c r="S468" s="87">
        <f t="shared" si="150"/>
        <v>0</v>
      </c>
      <c r="T468" s="87" t="s">
        <v>171</v>
      </c>
      <c r="U468" s="87" t="s">
        <v>171</v>
      </c>
      <c r="V468" s="87">
        <f t="shared" si="151"/>
        <v>0</v>
      </c>
      <c r="W468" s="87" t="s">
        <v>171</v>
      </c>
      <c r="X468" s="87" t="s">
        <v>171</v>
      </c>
      <c r="Y468" s="87">
        <f t="shared" si="152"/>
        <v>0</v>
      </c>
      <c r="Z468" s="87" t="s">
        <v>171</v>
      </c>
      <c r="AA468" s="87" t="s">
        <v>171</v>
      </c>
      <c r="AB468" s="87">
        <f t="shared" si="153"/>
        <v>0</v>
      </c>
      <c r="AC468" s="87" t="s">
        <v>171</v>
      </c>
      <c r="AD468" s="87" t="s">
        <v>171</v>
      </c>
      <c r="AE468" s="87">
        <f t="shared" si="154"/>
        <v>0</v>
      </c>
      <c r="AF468" s="87" t="s">
        <v>171</v>
      </c>
      <c r="AG468" s="87" t="s">
        <v>171</v>
      </c>
      <c r="AH468" s="87">
        <f t="shared" si="155"/>
        <v>0</v>
      </c>
      <c r="AI468" s="87" t="s">
        <v>171</v>
      </c>
      <c r="AJ468" s="87" t="s">
        <v>171</v>
      </c>
      <c r="AK468" s="87">
        <f t="shared" si="156"/>
        <v>0</v>
      </c>
      <c r="AM468" s="132" t="s">
        <v>7</v>
      </c>
    </row>
    <row r="469" spans="1:39" x14ac:dyDescent="0.4">
      <c r="A469" s="132" t="str">
        <f t="shared" si="142"/>
        <v>AgostoMidas Seguros, S.A.</v>
      </c>
      <c r="B469" s="51" t="s">
        <v>130</v>
      </c>
      <c r="C469" s="88">
        <f t="shared" si="144"/>
        <v>0</v>
      </c>
      <c r="D469" s="88">
        <f t="shared" si="145"/>
        <v>0</v>
      </c>
      <c r="E469" s="87" t="s">
        <v>171</v>
      </c>
      <c r="F469" s="87" t="s">
        <v>171</v>
      </c>
      <c r="G469" s="87">
        <f t="shared" si="146"/>
        <v>0</v>
      </c>
      <c r="H469" s="87" t="s">
        <v>171</v>
      </c>
      <c r="I469" s="87" t="s">
        <v>171</v>
      </c>
      <c r="J469" s="87">
        <f t="shared" si="147"/>
        <v>0</v>
      </c>
      <c r="K469" s="87" t="s">
        <v>171</v>
      </c>
      <c r="L469" s="87" t="s">
        <v>171</v>
      </c>
      <c r="M469" s="87">
        <f t="shared" si="148"/>
        <v>0</v>
      </c>
      <c r="N469" s="87" t="s">
        <v>171</v>
      </c>
      <c r="O469" s="87" t="s">
        <v>171</v>
      </c>
      <c r="P469" s="87">
        <f t="shared" si="149"/>
        <v>0</v>
      </c>
      <c r="Q469" s="87" t="s">
        <v>171</v>
      </c>
      <c r="R469" s="87" t="s">
        <v>171</v>
      </c>
      <c r="S469" s="87">
        <f t="shared" si="150"/>
        <v>0</v>
      </c>
      <c r="T469" s="87" t="s">
        <v>171</v>
      </c>
      <c r="U469" s="87" t="s">
        <v>171</v>
      </c>
      <c r="V469" s="87">
        <f t="shared" si="151"/>
        <v>0</v>
      </c>
      <c r="W469" s="87" t="s">
        <v>171</v>
      </c>
      <c r="X469" s="87" t="s">
        <v>171</v>
      </c>
      <c r="Y469" s="87">
        <f t="shared" si="152"/>
        <v>0</v>
      </c>
      <c r="Z469" s="87" t="s">
        <v>171</v>
      </c>
      <c r="AA469" s="87" t="s">
        <v>171</v>
      </c>
      <c r="AB469" s="87">
        <f t="shared" si="153"/>
        <v>0</v>
      </c>
      <c r="AC469" s="87" t="s">
        <v>171</v>
      </c>
      <c r="AD469" s="87" t="s">
        <v>171</v>
      </c>
      <c r="AE469" s="87">
        <f t="shared" si="154"/>
        <v>0</v>
      </c>
      <c r="AF469" s="87" t="s">
        <v>171</v>
      </c>
      <c r="AG469" s="87" t="s">
        <v>171</v>
      </c>
      <c r="AH469" s="87">
        <f t="shared" si="155"/>
        <v>0</v>
      </c>
      <c r="AI469" s="87" t="s">
        <v>171</v>
      </c>
      <c r="AJ469" s="87" t="s">
        <v>171</v>
      </c>
      <c r="AK469" s="87">
        <f t="shared" si="156"/>
        <v>0</v>
      </c>
      <c r="AM469" s="132" t="s">
        <v>7</v>
      </c>
    </row>
    <row r="470" spans="1:39" ht="13" thickBot="1" x14ac:dyDescent="0.45">
      <c r="A470" s="132" t="str">
        <f t="shared" si="142"/>
        <v>AgostoUnit, S.A.</v>
      </c>
      <c r="B470" s="51" t="s">
        <v>131</v>
      </c>
      <c r="C470" s="88">
        <f t="shared" si="144"/>
        <v>0</v>
      </c>
      <c r="D470" s="88">
        <f t="shared" si="145"/>
        <v>0</v>
      </c>
      <c r="E470" s="87" t="s">
        <v>171</v>
      </c>
      <c r="F470" s="87" t="s">
        <v>171</v>
      </c>
      <c r="G470" s="87">
        <f t="shared" si="146"/>
        <v>0</v>
      </c>
      <c r="H470" s="87" t="s">
        <v>171</v>
      </c>
      <c r="I470" s="87" t="s">
        <v>171</v>
      </c>
      <c r="J470" s="87">
        <f t="shared" si="147"/>
        <v>0</v>
      </c>
      <c r="K470" s="87" t="s">
        <v>171</v>
      </c>
      <c r="L470" s="87" t="s">
        <v>171</v>
      </c>
      <c r="M470" s="87">
        <f t="shared" si="148"/>
        <v>0</v>
      </c>
      <c r="N470" s="87" t="s">
        <v>171</v>
      </c>
      <c r="O470" s="87" t="s">
        <v>171</v>
      </c>
      <c r="P470" s="87">
        <f t="shared" si="149"/>
        <v>0</v>
      </c>
      <c r="Q470" s="87" t="s">
        <v>171</v>
      </c>
      <c r="R470" s="87" t="s">
        <v>171</v>
      </c>
      <c r="S470" s="87">
        <f t="shared" si="150"/>
        <v>0</v>
      </c>
      <c r="T470" s="87" t="s">
        <v>171</v>
      </c>
      <c r="U470" s="87" t="s">
        <v>171</v>
      </c>
      <c r="V470" s="87">
        <f t="shared" si="151"/>
        <v>0</v>
      </c>
      <c r="W470" s="87" t="s">
        <v>171</v>
      </c>
      <c r="X470" s="87" t="s">
        <v>171</v>
      </c>
      <c r="Y470" s="87">
        <f t="shared" si="152"/>
        <v>0</v>
      </c>
      <c r="Z470" s="87" t="s">
        <v>171</v>
      </c>
      <c r="AA470" s="87" t="s">
        <v>171</v>
      </c>
      <c r="AB470" s="87">
        <f t="shared" si="153"/>
        <v>0</v>
      </c>
      <c r="AC470" s="87" t="s">
        <v>171</v>
      </c>
      <c r="AD470" s="87" t="s">
        <v>171</v>
      </c>
      <c r="AE470" s="87">
        <f t="shared" si="154"/>
        <v>0</v>
      </c>
      <c r="AF470" s="87" t="s">
        <v>171</v>
      </c>
      <c r="AG470" s="87" t="s">
        <v>171</v>
      </c>
      <c r="AH470" s="87">
        <f t="shared" si="155"/>
        <v>0</v>
      </c>
      <c r="AI470" s="87" t="s">
        <v>171</v>
      </c>
      <c r="AJ470" s="87" t="s">
        <v>171</v>
      </c>
      <c r="AK470" s="87">
        <f t="shared" si="156"/>
        <v>0</v>
      </c>
      <c r="AM470" s="132" t="s">
        <v>7</v>
      </c>
    </row>
    <row r="471" spans="1:39" ht="13.35" thickTop="1" thickBot="1" x14ac:dyDescent="0.45">
      <c r="A471" s="132" t="str">
        <f t="shared" si="142"/>
        <v>Total General</v>
      </c>
      <c r="B471" s="53" t="s">
        <v>19</v>
      </c>
      <c r="C471" s="61">
        <f t="shared" ref="C471:AJ471" si="157">SUM(C438:C470)</f>
        <v>0</v>
      </c>
      <c r="D471" s="61">
        <f t="shared" si="157"/>
        <v>0</v>
      </c>
      <c r="E471" s="61">
        <f t="shared" si="157"/>
        <v>0</v>
      </c>
      <c r="F471" s="61">
        <f t="shared" si="157"/>
        <v>0</v>
      </c>
      <c r="G471" s="61">
        <f t="shared" si="157"/>
        <v>0</v>
      </c>
      <c r="H471" s="61">
        <f t="shared" si="157"/>
        <v>0</v>
      </c>
      <c r="I471" s="61">
        <f t="shared" si="157"/>
        <v>0</v>
      </c>
      <c r="J471" s="61">
        <f t="shared" si="157"/>
        <v>0</v>
      </c>
      <c r="K471" s="61">
        <f t="shared" si="157"/>
        <v>0</v>
      </c>
      <c r="L471" s="61">
        <f t="shared" si="157"/>
        <v>0</v>
      </c>
      <c r="M471" s="61">
        <f t="shared" si="157"/>
        <v>0</v>
      </c>
      <c r="N471" s="61">
        <f t="shared" si="157"/>
        <v>0</v>
      </c>
      <c r="O471" s="61">
        <f t="shared" si="157"/>
        <v>0</v>
      </c>
      <c r="P471" s="61">
        <f t="shared" si="157"/>
        <v>0</v>
      </c>
      <c r="Q471" s="61">
        <f t="shared" si="157"/>
        <v>0</v>
      </c>
      <c r="R471" s="61">
        <f t="shared" si="157"/>
        <v>0</v>
      </c>
      <c r="S471" s="61">
        <f t="shared" si="157"/>
        <v>0</v>
      </c>
      <c r="T471" s="61">
        <f t="shared" si="157"/>
        <v>0</v>
      </c>
      <c r="U471" s="61">
        <f t="shared" si="157"/>
        <v>0</v>
      </c>
      <c r="V471" s="61">
        <f t="shared" si="157"/>
        <v>0</v>
      </c>
      <c r="W471" s="61">
        <f t="shared" si="157"/>
        <v>0</v>
      </c>
      <c r="X471" s="61">
        <f t="shared" si="157"/>
        <v>0</v>
      </c>
      <c r="Y471" s="61">
        <f t="shared" si="157"/>
        <v>0</v>
      </c>
      <c r="Z471" s="61">
        <f t="shared" si="157"/>
        <v>0</v>
      </c>
      <c r="AA471" s="61">
        <f t="shared" si="157"/>
        <v>0</v>
      </c>
      <c r="AB471" s="61">
        <f t="shared" si="157"/>
        <v>0</v>
      </c>
      <c r="AC471" s="61">
        <f t="shared" si="157"/>
        <v>0</v>
      </c>
      <c r="AD471" s="61">
        <f t="shared" si="157"/>
        <v>0</v>
      </c>
      <c r="AE471" s="61">
        <f t="shared" si="157"/>
        <v>0</v>
      </c>
      <c r="AF471" s="61">
        <f t="shared" si="157"/>
        <v>0</v>
      </c>
      <c r="AG471" s="61">
        <f t="shared" si="157"/>
        <v>0</v>
      </c>
      <c r="AH471" s="61">
        <f t="shared" si="157"/>
        <v>0</v>
      </c>
      <c r="AI471" s="61">
        <f t="shared" si="157"/>
        <v>0</v>
      </c>
      <c r="AJ471" s="61">
        <f t="shared" si="157"/>
        <v>0</v>
      </c>
      <c r="AK471" s="86"/>
    </row>
    <row r="472" spans="1:39" ht="13" thickTop="1" x14ac:dyDescent="0.4">
      <c r="A472" s="132" t="str">
        <f t="shared" si="142"/>
        <v/>
      </c>
      <c r="B472" s="34"/>
      <c r="C472" s="35"/>
      <c r="D472" s="34"/>
      <c r="E472" s="35"/>
      <c r="F472" s="34"/>
      <c r="G472" s="34"/>
      <c r="H472" s="35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</row>
    <row r="473" spans="1:39" x14ac:dyDescent="0.4">
      <c r="A473" s="132" t="str">
        <f>AM473&amp;B473</f>
        <v>% de Primas Exoneradas de Impuestos</v>
      </c>
      <c r="B473" s="5" t="s">
        <v>38</v>
      </c>
      <c r="C473" s="178">
        <f>IFERROR(D471/C474*100,0)</f>
        <v>0</v>
      </c>
      <c r="D473" s="178"/>
      <c r="E473" s="178">
        <f>IFERROR(F471/E474*100,0)</f>
        <v>0</v>
      </c>
      <c r="F473" s="178"/>
      <c r="G473" s="36"/>
      <c r="H473" s="178">
        <f>IFERROR(I471/H474*100,0)</f>
        <v>0</v>
      </c>
      <c r="I473" s="178"/>
      <c r="J473" s="36"/>
      <c r="K473" s="178">
        <f>IFERROR(L471/K474*100,0)</f>
        <v>0</v>
      </c>
      <c r="L473" s="178"/>
      <c r="M473" s="36"/>
      <c r="N473" s="178">
        <f>IFERROR(O471/N474*100,0)</f>
        <v>0</v>
      </c>
      <c r="O473" s="178"/>
      <c r="P473" s="36"/>
      <c r="Q473" s="178">
        <f>IFERROR(R471/Q474*100,0)</f>
        <v>0</v>
      </c>
      <c r="R473" s="178"/>
      <c r="S473" s="36"/>
      <c r="T473" s="178">
        <f>IFERROR(U471/T474*100,0)</f>
        <v>0</v>
      </c>
      <c r="U473" s="178"/>
      <c r="V473" s="36"/>
      <c r="W473" s="178">
        <f>IFERROR(X471/W474*100,0)</f>
        <v>0</v>
      </c>
      <c r="X473" s="178"/>
      <c r="Y473" s="36"/>
      <c r="Z473" s="178">
        <f>IFERROR(AA471/Z474*100,0)</f>
        <v>0</v>
      </c>
      <c r="AA473" s="178"/>
      <c r="AB473" s="36"/>
      <c r="AC473" s="178">
        <f>IFERROR(AD471/AC474*100,0)</f>
        <v>0</v>
      </c>
      <c r="AD473" s="178"/>
      <c r="AE473" s="36"/>
      <c r="AF473" s="178">
        <f>IFERROR(AG471/AF474*100,0)</f>
        <v>0</v>
      </c>
      <c r="AG473" s="178"/>
      <c r="AH473" s="36"/>
      <c r="AI473" s="178">
        <f>IFERROR(AJ471/AI474*100,0)</f>
        <v>0</v>
      </c>
      <c r="AJ473" s="178"/>
      <c r="AK473" s="36"/>
    </row>
    <row r="474" spans="1:39" x14ac:dyDescent="0.4">
      <c r="A474" s="132" t="str">
        <f>AM474&amp;B474</f>
        <v>Primas Netas Totales</v>
      </c>
      <c r="B474" s="5" t="s">
        <v>39</v>
      </c>
      <c r="C474" s="180">
        <f>IFERROR(C471+D471,0)</f>
        <v>0</v>
      </c>
      <c r="D474" s="181"/>
      <c r="E474" s="180">
        <f>IFERROR(E471+F471,0)</f>
        <v>0</v>
      </c>
      <c r="F474" s="181"/>
      <c r="G474" s="37"/>
      <c r="H474" s="180">
        <f>IFERROR(H471+I471,0)</f>
        <v>0</v>
      </c>
      <c r="I474" s="181"/>
      <c r="J474" s="37"/>
      <c r="K474" s="180">
        <f>IFERROR(K471+L471,0)</f>
        <v>0</v>
      </c>
      <c r="L474" s="181"/>
      <c r="M474" s="37"/>
      <c r="N474" s="180">
        <f>IFERROR(N471+O471,0)</f>
        <v>0</v>
      </c>
      <c r="O474" s="181"/>
      <c r="P474" s="37"/>
      <c r="Q474" s="180">
        <f>IFERROR(Q471+R471,0)</f>
        <v>0</v>
      </c>
      <c r="R474" s="181"/>
      <c r="S474" s="37"/>
      <c r="T474" s="180">
        <f>IFERROR(T471+U471,0)</f>
        <v>0</v>
      </c>
      <c r="U474" s="181"/>
      <c r="V474" s="37"/>
      <c r="W474" s="180">
        <f>IFERROR(W471+X471,0)</f>
        <v>0</v>
      </c>
      <c r="X474" s="181"/>
      <c r="Y474" s="37"/>
      <c r="Z474" s="180">
        <f>IFERROR(Z471+AA471,0)</f>
        <v>0</v>
      </c>
      <c r="AA474" s="181"/>
      <c r="AB474" s="37"/>
      <c r="AC474" s="180">
        <f>IFERROR(AC471+AD471,0)</f>
        <v>0</v>
      </c>
      <c r="AD474" s="181"/>
      <c r="AE474" s="37"/>
      <c r="AF474" s="180">
        <f>IFERROR(AF471+AG471,0)</f>
        <v>0</v>
      </c>
      <c r="AG474" s="181"/>
      <c r="AH474" s="37"/>
      <c r="AI474" s="180">
        <f>IFERROR(AI471+AJ471,0)</f>
        <v>0</v>
      </c>
      <c r="AJ474" s="181"/>
      <c r="AK474" s="37"/>
    </row>
    <row r="475" spans="1:39" x14ac:dyDescent="0.4">
      <c r="A475" s="132" t="str">
        <f>AM475&amp;B475</f>
        <v>% Por Ramos Primas Netas Cobradas</v>
      </c>
      <c r="B475" s="5" t="s">
        <v>40</v>
      </c>
      <c r="C475" s="178">
        <f>SUM(E475:AJ475,0)</f>
        <v>0</v>
      </c>
      <c r="D475" s="181"/>
      <c r="E475" s="178">
        <f>IFERROR(E474/C474*100,0)</f>
        <v>0</v>
      </c>
      <c r="F475" s="178"/>
      <c r="G475" s="36"/>
      <c r="H475" s="178">
        <f>IFERROR(H474/C474*100,0)</f>
        <v>0</v>
      </c>
      <c r="I475" s="178"/>
      <c r="J475" s="36"/>
      <c r="K475" s="178">
        <f>IFERROR(K474/C474*100,0)</f>
        <v>0</v>
      </c>
      <c r="L475" s="178"/>
      <c r="M475" s="36"/>
      <c r="N475" s="178">
        <f>IFERROR(N474/C474*100,0)</f>
        <v>0</v>
      </c>
      <c r="O475" s="178"/>
      <c r="P475" s="36"/>
      <c r="Q475" s="178">
        <f>IFERROR(Q474/C474*100,0)</f>
        <v>0</v>
      </c>
      <c r="R475" s="178"/>
      <c r="S475" s="36"/>
      <c r="T475" s="178">
        <f>IFERROR(T474/C474*100,0)</f>
        <v>0</v>
      </c>
      <c r="U475" s="178"/>
      <c r="V475" s="36"/>
      <c r="W475" s="178">
        <f>IFERROR(W474/C474*100,0)</f>
        <v>0</v>
      </c>
      <c r="X475" s="178"/>
      <c r="Y475" s="36"/>
      <c r="Z475" s="178">
        <f>IFERROR(Z474/C474*100,0)</f>
        <v>0</v>
      </c>
      <c r="AA475" s="178"/>
      <c r="AB475" s="36"/>
      <c r="AC475" s="178">
        <f>IFERROR(AC474/C474*100,0)</f>
        <v>0</v>
      </c>
      <c r="AD475" s="178"/>
      <c r="AE475" s="36"/>
      <c r="AF475" s="178">
        <f>IFERROR(AF474/C474*100,0)</f>
        <v>0</v>
      </c>
      <c r="AG475" s="178"/>
      <c r="AH475" s="36"/>
      <c r="AI475" s="178">
        <f>IFERROR(AI474/C474*100,0)</f>
        <v>0</v>
      </c>
      <c r="AJ475" s="178"/>
      <c r="AK475" s="36"/>
    </row>
    <row r="476" spans="1:39" x14ac:dyDescent="0.4">
      <c r="A476" s="132" t="str">
        <f t="shared" ref="A476:A531" si="158">AM476&amp;B476</f>
        <v>Fuente: Superintendencia de Seguros, Dirección de Estudios del Sector Seguros</v>
      </c>
      <c r="B476" s="93" t="s">
        <v>172</v>
      </c>
    </row>
    <row r="477" spans="1:39" x14ac:dyDescent="0.4">
      <c r="A477" s="132" t="str">
        <f t="shared" si="158"/>
        <v/>
      </c>
      <c r="B477" s="38"/>
    </row>
    <row r="478" spans="1:39" x14ac:dyDescent="0.4">
      <c r="A478" s="132" t="str">
        <f t="shared" si="158"/>
        <v/>
      </c>
      <c r="B478" s="38"/>
    </row>
    <row r="479" spans="1:39" x14ac:dyDescent="0.4">
      <c r="A479" s="132" t="str">
        <f t="shared" si="158"/>
        <v/>
      </c>
      <c r="B479" s="38"/>
    </row>
    <row r="480" spans="1:39" x14ac:dyDescent="0.4">
      <c r="A480" s="132" t="str">
        <f t="shared" si="158"/>
        <v/>
      </c>
      <c r="B480" s="38"/>
    </row>
    <row r="481" spans="1:50" x14ac:dyDescent="0.4">
      <c r="A481" s="132" t="str">
        <f t="shared" si="158"/>
        <v/>
      </c>
      <c r="B481" s="38"/>
    </row>
    <row r="482" spans="1:50" x14ac:dyDescent="0.4">
      <c r="A482" s="132" t="str">
        <f t="shared" si="158"/>
        <v/>
      </c>
      <c r="B482" s="38"/>
    </row>
    <row r="483" spans="1:50" ht="20.25" customHeight="1" x14ac:dyDescent="0.6">
      <c r="A483" s="132" t="str">
        <f t="shared" si="158"/>
        <v>Superintendencia de Seguros</v>
      </c>
      <c r="B483" s="182" t="s">
        <v>42</v>
      </c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</row>
    <row r="484" spans="1:50" ht="12.75" customHeight="1" x14ac:dyDescent="0.4">
      <c r="A484" s="132" t="str">
        <f t="shared" si="158"/>
        <v>Primas Netas Cobradas por Compañías, Según Ramos</v>
      </c>
      <c r="B484" s="183" t="s">
        <v>56</v>
      </c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</row>
    <row r="485" spans="1:50" ht="12.75" customHeight="1" x14ac:dyDescent="0.4">
      <c r="A485" s="132" t="str">
        <f t="shared" si="158"/>
        <v>Septiembre. 2022</v>
      </c>
      <c r="B485" s="184" t="s">
        <v>141</v>
      </c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</row>
    <row r="486" spans="1:50" ht="12.75" customHeight="1" x14ac:dyDescent="0.4">
      <c r="A486" s="132" t="str">
        <f t="shared" si="158"/>
        <v>(Valores en RD$)</v>
      </c>
      <c r="B486" s="183" t="s">
        <v>91</v>
      </c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</row>
    <row r="487" spans="1:50" x14ac:dyDescent="0.4">
      <c r="A487" s="132" t="str">
        <f t="shared" si="158"/>
        <v/>
      </c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</row>
    <row r="488" spans="1:50" ht="13" thickBot="1" x14ac:dyDescent="0.45">
      <c r="A488" s="132" t="str">
        <f t="shared" si="158"/>
        <v/>
      </c>
      <c r="E488" s="132">
        <v>2</v>
      </c>
      <c r="F488" s="132">
        <v>3</v>
      </c>
      <c r="G488" s="132"/>
      <c r="H488" s="132">
        <v>4</v>
      </c>
      <c r="I488" s="132">
        <v>5</v>
      </c>
      <c r="J488" s="132"/>
      <c r="K488" s="132">
        <v>6</v>
      </c>
      <c r="L488" s="132">
        <v>7</v>
      </c>
      <c r="M488" s="132"/>
      <c r="N488" s="132">
        <v>8</v>
      </c>
      <c r="O488" s="132">
        <v>9</v>
      </c>
      <c r="P488" s="132"/>
      <c r="Q488" s="132">
        <v>10</v>
      </c>
      <c r="R488" s="132">
        <v>11</v>
      </c>
      <c r="S488" s="132"/>
      <c r="T488" s="132">
        <v>12</v>
      </c>
      <c r="U488" s="132">
        <v>13</v>
      </c>
      <c r="V488" s="132"/>
      <c r="W488" s="132">
        <v>14</v>
      </c>
      <c r="X488" s="132">
        <v>15</v>
      </c>
      <c r="Y488" s="132"/>
      <c r="Z488" s="132">
        <v>16</v>
      </c>
      <c r="AA488" s="132">
        <v>17</v>
      </c>
      <c r="AB488" s="132"/>
      <c r="AC488" s="132">
        <v>18</v>
      </c>
      <c r="AD488" s="132">
        <v>19</v>
      </c>
      <c r="AE488" s="132"/>
      <c r="AF488" s="132">
        <v>20</v>
      </c>
      <c r="AG488" s="132">
        <v>21</v>
      </c>
      <c r="AH488" s="132"/>
      <c r="AI488" s="132">
        <v>22</v>
      </c>
      <c r="AJ488" s="132">
        <v>23</v>
      </c>
    </row>
    <row r="489" spans="1:50" ht="23.25" customHeight="1" thickTop="1" thickBot="1" x14ac:dyDescent="0.45">
      <c r="A489" s="132" t="str">
        <f t="shared" si="158"/>
        <v>Compañías</v>
      </c>
      <c r="B489" s="173" t="s">
        <v>33</v>
      </c>
      <c r="C489" s="179" t="s">
        <v>0</v>
      </c>
      <c r="D489" s="179"/>
      <c r="E489" s="179" t="s">
        <v>12</v>
      </c>
      <c r="F489" s="179"/>
      <c r="G489" s="110"/>
      <c r="H489" s="179" t="s">
        <v>13</v>
      </c>
      <c r="I489" s="179"/>
      <c r="J489" s="110"/>
      <c r="K489" s="179" t="s">
        <v>14</v>
      </c>
      <c r="L489" s="179"/>
      <c r="M489" s="110"/>
      <c r="N489" s="179" t="s">
        <v>15</v>
      </c>
      <c r="O489" s="179"/>
      <c r="P489" s="110"/>
      <c r="Q489" s="179" t="s">
        <v>27</v>
      </c>
      <c r="R489" s="179"/>
      <c r="S489" s="110"/>
      <c r="T489" s="179" t="s">
        <v>35</v>
      </c>
      <c r="U489" s="179"/>
      <c r="V489" s="110"/>
      <c r="W489" s="179" t="s">
        <v>16</v>
      </c>
      <c r="X489" s="179"/>
      <c r="Y489" s="110"/>
      <c r="Z489" s="179" t="s">
        <v>67</v>
      </c>
      <c r="AA489" s="179"/>
      <c r="AB489" s="110"/>
      <c r="AC489" s="179" t="s">
        <v>34</v>
      </c>
      <c r="AD489" s="179"/>
      <c r="AE489" s="110"/>
      <c r="AF489" s="179" t="s">
        <v>17</v>
      </c>
      <c r="AG489" s="179"/>
      <c r="AH489" s="110"/>
      <c r="AI489" s="179" t="s">
        <v>18</v>
      </c>
      <c r="AJ489" s="179"/>
      <c r="AK489" s="65"/>
    </row>
    <row r="490" spans="1:50" ht="13.35" thickTop="1" thickBot="1" x14ac:dyDescent="0.45">
      <c r="A490" s="132" t="str">
        <f t="shared" si="158"/>
        <v/>
      </c>
      <c r="B490" s="186"/>
      <c r="C490" s="110" t="s">
        <v>28</v>
      </c>
      <c r="D490" s="110" t="s">
        <v>25</v>
      </c>
      <c r="E490" s="110" t="s">
        <v>28</v>
      </c>
      <c r="F490" s="110" t="s">
        <v>25</v>
      </c>
      <c r="G490" s="110"/>
      <c r="H490" s="110" t="s">
        <v>28</v>
      </c>
      <c r="I490" s="110" t="s">
        <v>25</v>
      </c>
      <c r="J490" s="110"/>
      <c r="K490" s="110" t="s">
        <v>28</v>
      </c>
      <c r="L490" s="110" t="s">
        <v>25</v>
      </c>
      <c r="M490" s="110"/>
      <c r="N490" s="110" t="s">
        <v>28</v>
      </c>
      <c r="O490" s="110" t="s">
        <v>25</v>
      </c>
      <c r="P490" s="110"/>
      <c r="Q490" s="110" t="s">
        <v>28</v>
      </c>
      <c r="R490" s="110" t="s">
        <v>25</v>
      </c>
      <c r="S490" s="110"/>
      <c r="T490" s="110" t="s">
        <v>28</v>
      </c>
      <c r="U490" s="110" t="s">
        <v>25</v>
      </c>
      <c r="V490" s="110"/>
      <c r="W490" s="110" t="s">
        <v>28</v>
      </c>
      <c r="X490" s="110" t="s">
        <v>25</v>
      </c>
      <c r="Y490" s="110"/>
      <c r="Z490" s="110" t="s">
        <v>28</v>
      </c>
      <c r="AA490" s="110" t="s">
        <v>25</v>
      </c>
      <c r="AB490" s="110"/>
      <c r="AC490" s="110" t="s">
        <v>28</v>
      </c>
      <c r="AD490" s="110" t="s">
        <v>25</v>
      </c>
      <c r="AE490" s="110"/>
      <c r="AF490" s="110" t="s">
        <v>28</v>
      </c>
      <c r="AG490" s="110" t="s">
        <v>25</v>
      </c>
      <c r="AH490" s="110"/>
      <c r="AI490" s="110" t="s">
        <v>28</v>
      </c>
      <c r="AJ490" s="110" t="s">
        <v>25</v>
      </c>
      <c r="AK490" s="65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</row>
    <row r="491" spans="1:50" ht="15.95" customHeight="1" thickTop="1" x14ac:dyDescent="0.4">
      <c r="A491" s="132" t="str">
        <f t="shared" si="158"/>
        <v>SeptiembreSeguros Universal, S. A.</v>
      </c>
      <c r="B491" s="87" t="s">
        <v>84</v>
      </c>
      <c r="C491" s="88">
        <f t="shared" ref="C491:C523" si="159">SUMIF($E$62:$AJ$62,$C$62,$E491:$AJ491)</f>
        <v>0</v>
      </c>
      <c r="D491" s="88">
        <f t="shared" ref="D491:D523" si="160">SUMIF($E$62:$AJ$62,$D$62,$E491:$AJ491)</f>
        <v>0</v>
      </c>
      <c r="E491" s="87" t="s">
        <v>171</v>
      </c>
      <c r="F491" s="87" t="s">
        <v>171</v>
      </c>
      <c r="G491" s="87">
        <f>SUBTOTAL(109,E491:F491)</f>
        <v>0</v>
      </c>
      <c r="H491" s="87" t="s">
        <v>171</v>
      </c>
      <c r="I491" s="87" t="s">
        <v>171</v>
      </c>
      <c r="J491" s="87">
        <f>SUBTOTAL(109,H491:I491)</f>
        <v>0</v>
      </c>
      <c r="K491" s="87" t="s">
        <v>171</v>
      </c>
      <c r="L491" s="87" t="s">
        <v>171</v>
      </c>
      <c r="M491" s="87">
        <f>SUBTOTAL(109,K491:L491)</f>
        <v>0</v>
      </c>
      <c r="N491" s="87" t="s">
        <v>171</v>
      </c>
      <c r="O491" s="87" t="s">
        <v>171</v>
      </c>
      <c r="P491" s="87">
        <f>SUBTOTAL(109,N491:O491)</f>
        <v>0</v>
      </c>
      <c r="Q491" s="87" t="s">
        <v>171</v>
      </c>
      <c r="R491" s="87" t="s">
        <v>171</v>
      </c>
      <c r="S491" s="87">
        <f>SUBTOTAL(109,Q491:R491)</f>
        <v>0</v>
      </c>
      <c r="T491" s="87" t="s">
        <v>171</v>
      </c>
      <c r="U491" s="87" t="s">
        <v>171</v>
      </c>
      <c r="V491" s="87">
        <f>SUBTOTAL(109,T491:U491)</f>
        <v>0</v>
      </c>
      <c r="W491" s="87" t="s">
        <v>171</v>
      </c>
      <c r="X491" s="87" t="s">
        <v>171</v>
      </c>
      <c r="Y491" s="87">
        <f>SUBTOTAL(109,W491:X491)</f>
        <v>0</v>
      </c>
      <c r="Z491" s="87" t="s">
        <v>171</v>
      </c>
      <c r="AA491" s="87" t="s">
        <v>171</v>
      </c>
      <c r="AB491" s="87">
        <f>SUBTOTAL(109,Z491:AA491)</f>
        <v>0</v>
      </c>
      <c r="AC491" s="87" t="s">
        <v>171</v>
      </c>
      <c r="AD491" s="87" t="s">
        <v>171</v>
      </c>
      <c r="AE491" s="87">
        <f>SUBTOTAL(109,AC491:AD491)</f>
        <v>0</v>
      </c>
      <c r="AF491" s="87" t="s">
        <v>171</v>
      </c>
      <c r="AG491" s="87" t="s">
        <v>171</v>
      </c>
      <c r="AH491" s="87">
        <f>SUBTOTAL(109,AF491:AG491)</f>
        <v>0</v>
      </c>
      <c r="AI491" s="87" t="s">
        <v>171</v>
      </c>
      <c r="AJ491" s="87" t="s">
        <v>171</v>
      </c>
      <c r="AK491" s="87">
        <f>SUBTOTAL(109,AI491:AJ491)</f>
        <v>0</v>
      </c>
      <c r="AM491" s="132" t="s">
        <v>8</v>
      </c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</row>
    <row r="492" spans="1:50" ht="15.95" customHeight="1" x14ac:dyDescent="0.4">
      <c r="A492" s="132" t="str">
        <f t="shared" si="158"/>
        <v>SeptiembreHumano Seguros, S. A.</v>
      </c>
      <c r="B492" s="51" t="s">
        <v>92</v>
      </c>
      <c r="C492" s="88">
        <f t="shared" si="159"/>
        <v>0</v>
      </c>
      <c r="D492" s="88">
        <f t="shared" si="160"/>
        <v>0</v>
      </c>
      <c r="E492" s="87" t="s">
        <v>171</v>
      </c>
      <c r="F492" s="87" t="s">
        <v>171</v>
      </c>
      <c r="G492" s="87">
        <f t="shared" ref="G492:G523" si="161">SUBTOTAL(109,E492:F492)</f>
        <v>0</v>
      </c>
      <c r="H492" s="87" t="s">
        <v>171</v>
      </c>
      <c r="I492" s="87" t="s">
        <v>171</v>
      </c>
      <c r="J492" s="87">
        <f t="shared" ref="J492:J523" si="162">SUBTOTAL(109,H492:I492)</f>
        <v>0</v>
      </c>
      <c r="K492" s="87" t="s">
        <v>171</v>
      </c>
      <c r="L492" s="87" t="s">
        <v>171</v>
      </c>
      <c r="M492" s="87">
        <f t="shared" ref="M492:M523" si="163">SUBTOTAL(109,K492:L492)</f>
        <v>0</v>
      </c>
      <c r="N492" s="87" t="s">
        <v>171</v>
      </c>
      <c r="O492" s="87" t="s">
        <v>171</v>
      </c>
      <c r="P492" s="87">
        <f t="shared" ref="P492:P523" si="164">SUBTOTAL(109,N492:O492)</f>
        <v>0</v>
      </c>
      <c r="Q492" s="87" t="s">
        <v>171</v>
      </c>
      <c r="R492" s="87" t="s">
        <v>171</v>
      </c>
      <c r="S492" s="87">
        <f t="shared" ref="S492:S523" si="165">SUBTOTAL(109,Q492:R492)</f>
        <v>0</v>
      </c>
      <c r="T492" s="87" t="s">
        <v>171</v>
      </c>
      <c r="U492" s="87" t="s">
        <v>171</v>
      </c>
      <c r="V492" s="87">
        <f t="shared" ref="V492:V523" si="166">SUBTOTAL(109,T492:U492)</f>
        <v>0</v>
      </c>
      <c r="W492" s="87" t="s">
        <v>171</v>
      </c>
      <c r="X492" s="87" t="s">
        <v>171</v>
      </c>
      <c r="Y492" s="87">
        <f t="shared" ref="Y492:Y523" si="167">SUBTOTAL(109,W492:X492)</f>
        <v>0</v>
      </c>
      <c r="Z492" s="87" t="s">
        <v>171</v>
      </c>
      <c r="AA492" s="87" t="s">
        <v>171</v>
      </c>
      <c r="AB492" s="87">
        <f t="shared" ref="AB492:AB523" si="168">SUBTOTAL(109,Z492:AA492)</f>
        <v>0</v>
      </c>
      <c r="AC492" s="87" t="s">
        <v>171</v>
      </c>
      <c r="AD492" s="87" t="s">
        <v>171</v>
      </c>
      <c r="AE492" s="87">
        <f t="shared" ref="AE492:AE523" si="169">SUBTOTAL(109,AC492:AD492)</f>
        <v>0</v>
      </c>
      <c r="AF492" s="87" t="s">
        <v>171</v>
      </c>
      <c r="AG492" s="87" t="s">
        <v>171</v>
      </c>
      <c r="AH492" s="87">
        <f t="shared" ref="AH492:AH523" si="170">SUBTOTAL(109,AF492:AG492)</f>
        <v>0</v>
      </c>
      <c r="AI492" s="87" t="s">
        <v>171</v>
      </c>
      <c r="AJ492" s="87" t="s">
        <v>171</v>
      </c>
      <c r="AK492" s="87">
        <f t="shared" ref="AK492:AK523" si="171">SUBTOTAL(109,AI492:AJ492)</f>
        <v>0</v>
      </c>
      <c r="AM492" s="132" t="s">
        <v>8</v>
      </c>
    </row>
    <row r="493" spans="1:50" ht="15.95" customHeight="1" x14ac:dyDescent="0.4">
      <c r="A493" s="132" t="str">
        <f t="shared" si="158"/>
        <v>SeptiembreSeguros Reservas, S. A.</v>
      </c>
      <c r="B493" s="51" t="s">
        <v>93</v>
      </c>
      <c r="C493" s="88">
        <f t="shared" si="159"/>
        <v>0</v>
      </c>
      <c r="D493" s="88">
        <f t="shared" si="160"/>
        <v>0</v>
      </c>
      <c r="E493" s="87" t="s">
        <v>171</v>
      </c>
      <c r="F493" s="87" t="s">
        <v>171</v>
      </c>
      <c r="G493" s="87">
        <f t="shared" si="161"/>
        <v>0</v>
      </c>
      <c r="H493" s="87" t="s">
        <v>171</v>
      </c>
      <c r="I493" s="87" t="s">
        <v>171</v>
      </c>
      <c r="J493" s="87">
        <f t="shared" si="162"/>
        <v>0</v>
      </c>
      <c r="K493" s="87" t="s">
        <v>171</v>
      </c>
      <c r="L493" s="87" t="s">
        <v>171</v>
      </c>
      <c r="M493" s="87">
        <f t="shared" si="163"/>
        <v>0</v>
      </c>
      <c r="N493" s="87" t="s">
        <v>171</v>
      </c>
      <c r="O493" s="87" t="s">
        <v>171</v>
      </c>
      <c r="P493" s="87">
        <f t="shared" si="164"/>
        <v>0</v>
      </c>
      <c r="Q493" s="87" t="s">
        <v>171</v>
      </c>
      <c r="R493" s="87" t="s">
        <v>171</v>
      </c>
      <c r="S493" s="87">
        <f t="shared" si="165"/>
        <v>0</v>
      </c>
      <c r="T493" s="87" t="s">
        <v>171</v>
      </c>
      <c r="U493" s="87" t="s">
        <v>171</v>
      </c>
      <c r="V493" s="87">
        <f t="shared" si="166"/>
        <v>0</v>
      </c>
      <c r="W493" s="87" t="s">
        <v>171</v>
      </c>
      <c r="X493" s="87" t="s">
        <v>171</v>
      </c>
      <c r="Y493" s="87">
        <f t="shared" si="167"/>
        <v>0</v>
      </c>
      <c r="Z493" s="87" t="s">
        <v>171</v>
      </c>
      <c r="AA493" s="87" t="s">
        <v>171</v>
      </c>
      <c r="AB493" s="87">
        <f t="shared" si="168"/>
        <v>0</v>
      </c>
      <c r="AC493" s="87" t="s">
        <v>171</v>
      </c>
      <c r="AD493" s="87" t="s">
        <v>171</v>
      </c>
      <c r="AE493" s="87">
        <f t="shared" si="169"/>
        <v>0</v>
      </c>
      <c r="AF493" s="87" t="s">
        <v>171</v>
      </c>
      <c r="AG493" s="87" t="s">
        <v>171</v>
      </c>
      <c r="AH493" s="87">
        <f t="shared" si="170"/>
        <v>0</v>
      </c>
      <c r="AI493" s="87" t="s">
        <v>171</v>
      </c>
      <c r="AJ493" s="87" t="s">
        <v>171</v>
      </c>
      <c r="AK493" s="87">
        <f t="shared" si="171"/>
        <v>0</v>
      </c>
      <c r="AM493" s="132" t="s">
        <v>8</v>
      </c>
    </row>
    <row r="494" spans="1:50" ht="15.95" customHeight="1" x14ac:dyDescent="0.4">
      <c r="A494" s="132" t="str">
        <f t="shared" si="158"/>
        <v>SeptiembreMapfre BHD Compañía de Seguros</v>
      </c>
      <c r="B494" s="51" t="s">
        <v>110</v>
      </c>
      <c r="C494" s="88">
        <f t="shared" si="159"/>
        <v>0</v>
      </c>
      <c r="D494" s="88">
        <f t="shared" si="160"/>
        <v>0</v>
      </c>
      <c r="E494" s="87" t="s">
        <v>171</v>
      </c>
      <c r="F494" s="87" t="s">
        <v>171</v>
      </c>
      <c r="G494" s="87">
        <f t="shared" si="161"/>
        <v>0</v>
      </c>
      <c r="H494" s="87" t="s">
        <v>171</v>
      </c>
      <c r="I494" s="87" t="s">
        <v>171</v>
      </c>
      <c r="J494" s="87">
        <f t="shared" si="162"/>
        <v>0</v>
      </c>
      <c r="K494" s="87" t="s">
        <v>171</v>
      </c>
      <c r="L494" s="87" t="s">
        <v>171</v>
      </c>
      <c r="M494" s="87">
        <f t="shared" si="163"/>
        <v>0</v>
      </c>
      <c r="N494" s="87" t="s">
        <v>171</v>
      </c>
      <c r="O494" s="87" t="s">
        <v>171</v>
      </c>
      <c r="P494" s="87">
        <f t="shared" si="164"/>
        <v>0</v>
      </c>
      <c r="Q494" s="87" t="s">
        <v>171</v>
      </c>
      <c r="R494" s="87" t="s">
        <v>171</v>
      </c>
      <c r="S494" s="87">
        <f t="shared" si="165"/>
        <v>0</v>
      </c>
      <c r="T494" s="87" t="s">
        <v>171</v>
      </c>
      <c r="U494" s="87" t="s">
        <v>171</v>
      </c>
      <c r="V494" s="87">
        <f t="shared" si="166"/>
        <v>0</v>
      </c>
      <c r="W494" s="87" t="s">
        <v>171</v>
      </c>
      <c r="X494" s="87" t="s">
        <v>171</v>
      </c>
      <c r="Y494" s="87">
        <f t="shared" si="167"/>
        <v>0</v>
      </c>
      <c r="Z494" s="87" t="s">
        <v>171</v>
      </c>
      <c r="AA494" s="87" t="s">
        <v>171</v>
      </c>
      <c r="AB494" s="87">
        <f t="shared" si="168"/>
        <v>0</v>
      </c>
      <c r="AC494" s="87" t="s">
        <v>171</v>
      </c>
      <c r="AD494" s="87" t="s">
        <v>171</v>
      </c>
      <c r="AE494" s="87">
        <f t="shared" si="169"/>
        <v>0</v>
      </c>
      <c r="AF494" s="87" t="s">
        <v>171</v>
      </c>
      <c r="AG494" s="87" t="s">
        <v>171</v>
      </c>
      <c r="AH494" s="87">
        <f t="shared" si="170"/>
        <v>0</v>
      </c>
      <c r="AI494" s="87" t="s">
        <v>171</v>
      </c>
      <c r="AJ494" s="87" t="s">
        <v>171</v>
      </c>
      <c r="AK494" s="87">
        <f t="shared" si="171"/>
        <v>0</v>
      </c>
      <c r="AM494" s="132" t="s">
        <v>8</v>
      </c>
    </row>
    <row r="495" spans="1:50" ht="15.95" customHeight="1" x14ac:dyDescent="0.4">
      <c r="A495" s="132" t="str">
        <f t="shared" si="158"/>
        <v>SeptiembreLa Colonial, S. A., Compañia De Seguros</v>
      </c>
      <c r="B495" s="51" t="s">
        <v>111</v>
      </c>
      <c r="C495" s="88">
        <f t="shared" si="159"/>
        <v>0</v>
      </c>
      <c r="D495" s="88">
        <f t="shared" si="160"/>
        <v>0</v>
      </c>
      <c r="E495" s="87" t="s">
        <v>171</v>
      </c>
      <c r="F495" s="87" t="s">
        <v>171</v>
      </c>
      <c r="G495" s="87">
        <f t="shared" si="161"/>
        <v>0</v>
      </c>
      <c r="H495" s="87" t="s">
        <v>171</v>
      </c>
      <c r="I495" s="87" t="s">
        <v>171</v>
      </c>
      <c r="J495" s="87">
        <f t="shared" si="162"/>
        <v>0</v>
      </c>
      <c r="K495" s="87" t="s">
        <v>171</v>
      </c>
      <c r="L495" s="87" t="s">
        <v>171</v>
      </c>
      <c r="M495" s="87">
        <f t="shared" si="163"/>
        <v>0</v>
      </c>
      <c r="N495" s="87" t="s">
        <v>171</v>
      </c>
      <c r="O495" s="87" t="s">
        <v>171</v>
      </c>
      <c r="P495" s="87">
        <f t="shared" si="164"/>
        <v>0</v>
      </c>
      <c r="Q495" s="87" t="s">
        <v>171</v>
      </c>
      <c r="R495" s="87" t="s">
        <v>171</v>
      </c>
      <c r="S495" s="87">
        <f t="shared" si="165"/>
        <v>0</v>
      </c>
      <c r="T495" s="87" t="s">
        <v>171</v>
      </c>
      <c r="U495" s="87" t="s">
        <v>171</v>
      </c>
      <c r="V495" s="87">
        <f t="shared" si="166"/>
        <v>0</v>
      </c>
      <c r="W495" s="87" t="s">
        <v>171</v>
      </c>
      <c r="X495" s="87" t="s">
        <v>171</v>
      </c>
      <c r="Y495" s="87">
        <f t="shared" si="167"/>
        <v>0</v>
      </c>
      <c r="Z495" s="87" t="s">
        <v>171</v>
      </c>
      <c r="AA495" s="87" t="s">
        <v>171</v>
      </c>
      <c r="AB495" s="87">
        <f t="shared" si="168"/>
        <v>0</v>
      </c>
      <c r="AC495" s="87" t="s">
        <v>171</v>
      </c>
      <c r="AD495" s="87" t="s">
        <v>171</v>
      </c>
      <c r="AE495" s="87">
        <f t="shared" si="169"/>
        <v>0</v>
      </c>
      <c r="AF495" s="87" t="s">
        <v>171</v>
      </c>
      <c r="AG495" s="87" t="s">
        <v>171</v>
      </c>
      <c r="AH495" s="87">
        <f t="shared" si="170"/>
        <v>0</v>
      </c>
      <c r="AI495" s="87" t="s">
        <v>171</v>
      </c>
      <c r="AJ495" s="87" t="s">
        <v>171</v>
      </c>
      <c r="AK495" s="87">
        <f t="shared" si="171"/>
        <v>0</v>
      </c>
      <c r="AM495" s="132" t="s">
        <v>8</v>
      </c>
    </row>
    <row r="496" spans="1:50" ht="15.95" customHeight="1" x14ac:dyDescent="0.4">
      <c r="A496" s="132" t="str">
        <f t="shared" si="158"/>
        <v>SeptiembreSeguros Sura, S.A.</v>
      </c>
      <c r="B496" s="51" t="s">
        <v>112</v>
      </c>
      <c r="C496" s="88">
        <f t="shared" si="159"/>
        <v>0</v>
      </c>
      <c r="D496" s="88">
        <f t="shared" si="160"/>
        <v>0</v>
      </c>
      <c r="E496" s="87" t="s">
        <v>171</v>
      </c>
      <c r="F496" s="87" t="s">
        <v>171</v>
      </c>
      <c r="G496" s="87">
        <f t="shared" si="161"/>
        <v>0</v>
      </c>
      <c r="H496" s="87" t="s">
        <v>171</v>
      </c>
      <c r="I496" s="87" t="s">
        <v>171</v>
      </c>
      <c r="J496" s="87">
        <f t="shared" si="162"/>
        <v>0</v>
      </c>
      <c r="K496" s="87" t="s">
        <v>171</v>
      </c>
      <c r="L496" s="87" t="s">
        <v>171</v>
      </c>
      <c r="M496" s="87">
        <f t="shared" si="163"/>
        <v>0</v>
      </c>
      <c r="N496" s="87" t="s">
        <v>171</v>
      </c>
      <c r="O496" s="87" t="s">
        <v>171</v>
      </c>
      <c r="P496" s="87">
        <f t="shared" si="164"/>
        <v>0</v>
      </c>
      <c r="Q496" s="87" t="s">
        <v>171</v>
      </c>
      <c r="R496" s="87" t="s">
        <v>171</v>
      </c>
      <c r="S496" s="87">
        <f t="shared" si="165"/>
        <v>0</v>
      </c>
      <c r="T496" s="87" t="s">
        <v>171</v>
      </c>
      <c r="U496" s="87" t="s">
        <v>171</v>
      </c>
      <c r="V496" s="87">
        <f t="shared" si="166"/>
        <v>0</v>
      </c>
      <c r="W496" s="87" t="s">
        <v>171</v>
      </c>
      <c r="X496" s="87" t="s">
        <v>171</v>
      </c>
      <c r="Y496" s="87">
        <f t="shared" si="167"/>
        <v>0</v>
      </c>
      <c r="Z496" s="87" t="s">
        <v>171</v>
      </c>
      <c r="AA496" s="87" t="s">
        <v>171</v>
      </c>
      <c r="AB496" s="87">
        <f t="shared" si="168"/>
        <v>0</v>
      </c>
      <c r="AC496" s="87" t="s">
        <v>171</v>
      </c>
      <c r="AD496" s="87" t="s">
        <v>171</v>
      </c>
      <c r="AE496" s="87">
        <f t="shared" si="169"/>
        <v>0</v>
      </c>
      <c r="AF496" s="87" t="s">
        <v>171</v>
      </c>
      <c r="AG496" s="87" t="s">
        <v>171</v>
      </c>
      <c r="AH496" s="87">
        <f t="shared" si="170"/>
        <v>0</v>
      </c>
      <c r="AI496" s="87" t="s">
        <v>171</v>
      </c>
      <c r="AJ496" s="87" t="s">
        <v>171</v>
      </c>
      <c r="AK496" s="87">
        <f t="shared" si="171"/>
        <v>0</v>
      </c>
      <c r="AM496" s="132" t="s">
        <v>8</v>
      </c>
    </row>
    <row r="497" spans="1:39" ht="15.95" customHeight="1" x14ac:dyDescent="0.4">
      <c r="A497" s="132" t="str">
        <f t="shared" si="158"/>
        <v>SeptiembreSeguros Crecer, S. A.</v>
      </c>
      <c r="B497" s="51" t="s">
        <v>94</v>
      </c>
      <c r="C497" s="88">
        <f t="shared" si="159"/>
        <v>0</v>
      </c>
      <c r="D497" s="88">
        <f t="shared" si="160"/>
        <v>0</v>
      </c>
      <c r="E497" s="87" t="s">
        <v>171</v>
      </c>
      <c r="F497" s="87" t="s">
        <v>171</v>
      </c>
      <c r="G497" s="87">
        <f t="shared" si="161"/>
        <v>0</v>
      </c>
      <c r="H497" s="87" t="s">
        <v>171</v>
      </c>
      <c r="I497" s="87" t="s">
        <v>171</v>
      </c>
      <c r="J497" s="87">
        <f t="shared" si="162"/>
        <v>0</v>
      </c>
      <c r="K497" s="87" t="s">
        <v>171</v>
      </c>
      <c r="L497" s="87" t="s">
        <v>171</v>
      </c>
      <c r="M497" s="87">
        <f t="shared" si="163"/>
        <v>0</v>
      </c>
      <c r="N497" s="87" t="s">
        <v>171</v>
      </c>
      <c r="O497" s="87" t="s">
        <v>171</v>
      </c>
      <c r="P497" s="87">
        <f t="shared" si="164"/>
        <v>0</v>
      </c>
      <c r="Q497" s="87" t="s">
        <v>171</v>
      </c>
      <c r="R497" s="87" t="s">
        <v>171</v>
      </c>
      <c r="S497" s="87">
        <f t="shared" si="165"/>
        <v>0</v>
      </c>
      <c r="T497" s="87" t="s">
        <v>171</v>
      </c>
      <c r="U497" s="87" t="s">
        <v>171</v>
      </c>
      <c r="V497" s="87">
        <f t="shared" si="166"/>
        <v>0</v>
      </c>
      <c r="W497" s="87" t="s">
        <v>171</v>
      </c>
      <c r="X497" s="87" t="s">
        <v>171</v>
      </c>
      <c r="Y497" s="87">
        <f t="shared" si="167"/>
        <v>0</v>
      </c>
      <c r="Z497" s="87" t="s">
        <v>171</v>
      </c>
      <c r="AA497" s="87" t="s">
        <v>171</v>
      </c>
      <c r="AB497" s="87">
        <f t="shared" si="168"/>
        <v>0</v>
      </c>
      <c r="AC497" s="87" t="s">
        <v>171</v>
      </c>
      <c r="AD497" s="87" t="s">
        <v>171</v>
      </c>
      <c r="AE497" s="87">
        <f t="shared" si="169"/>
        <v>0</v>
      </c>
      <c r="AF497" s="87" t="s">
        <v>171</v>
      </c>
      <c r="AG497" s="87" t="s">
        <v>171</v>
      </c>
      <c r="AH497" s="87">
        <f t="shared" si="170"/>
        <v>0</v>
      </c>
      <c r="AI497" s="87" t="s">
        <v>171</v>
      </c>
      <c r="AJ497" s="87" t="s">
        <v>171</v>
      </c>
      <c r="AK497" s="87">
        <f t="shared" si="171"/>
        <v>0</v>
      </c>
      <c r="AM497" s="132" t="s">
        <v>8</v>
      </c>
    </row>
    <row r="498" spans="1:39" ht="15.95" customHeight="1" x14ac:dyDescent="0.4">
      <c r="A498" s="132" t="str">
        <f t="shared" si="158"/>
        <v>SeptiembreWorldwide Seguros, S. A.</v>
      </c>
      <c r="B498" s="51" t="s">
        <v>113</v>
      </c>
      <c r="C498" s="88">
        <f t="shared" si="159"/>
        <v>0</v>
      </c>
      <c r="D498" s="88">
        <f t="shared" si="160"/>
        <v>0</v>
      </c>
      <c r="E498" s="87" t="s">
        <v>171</v>
      </c>
      <c r="F498" s="87" t="s">
        <v>171</v>
      </c>
      <c r="G498" s="87">
        <f t="shared" si="161"/>
        <v>0</v>
      </c>
      <c r="H498" s="87" t="s">
        <v>171</v>
      </c>
      <c r="I498" s="87" t="s">
        <v>171</v>
      </c>
      <c r="J498" s="87">
        <f t="shared" si="162"/>
        <v>0</v>
      </c>
      <c r="K498" s="87" t="s">
        <v>171</v>
      </c>
      <c r="L498" s="87" t="s">
        <v>171</v>
      </c>
      <c r="M498" s="87">
        <f t="shared" si="163"/>
        <v>0</v>
      </c>
      <c r="N498" s="87" t="s">
        <v>171</v>
      </c>
      <c r="O498" s="87" t="s">
        <v>171</v>
      </c>
      <c r="P498" s="87">
        <f t="shared" si="164"/>
        <v>0</v>
      </c>
      <c r="Q498" s="87" t="s">
        <v>171</v>
      </c>
      <c r="R498" s="87" t="s">
        <v>171</v>
      </c>
      <c r="S498" s="87">
        <f t="shared" si="165"/>
        <v>0</v>
      </c>
      <c r="T498" s="87" t="s">
        <v>171</v>
      </c>
      <c r="U498" s="87" t="s">
        <v>171</v>
      </c>
      <c r="V498" s="87">
        <f t="shared" si="166"/>
        <v>0</v>
      </c>
      <c r="W498" s="87" t="s">
        <v>171</v>
      </c>
      <c r="X498" s="87" t="s">
        <v>171</v>
      </c>
      <c r="Y498" s="87">
        <f t="shared" si="167"/>
        <v>0</v>
      </c>
      <c r="Z498" s="87" t="s">
        <v>171</v>
      </c>
      <c r="AA498" s="87" t="s">
        <v>171</v>
      </c>
      <c r="AB498" s="87">
        <f t="shared" si="168"/>
        <v>0</v>
      </c>
      <c r="AC498" s="87" t="s">
        <v>171</v>
      </c>
      <c r="AD498" s="87" t="s">
        <v>171</v>
      </c>
      <c r="AE498" s="87">
        <f t="shared" si="169"/>
        <v>0</v>
      </c>
      <c r="AF498" s="87" t="s">
        <v>171</v>
      </c>
      <c r="AG498" s="87" t="s">
        <v>171</v>
      </c>
      <c r="AH498" s="87">
        <f t="shared" si="170"/>
        <v>0</v>
      </c>
      <c r="AI498" s="87" t="s">
        <v>171</v>
      </c>
      <c r="AJ498" s="87" t="s">
        <v>171</v>
      </c>
      <c r="AK498" s="87">
        <f t="shared" si="171"/>
        <v>0</v>
      </c>
      <c r="AM498" s="132" t="s">
        <v>8</v>
      </c>
    </row>
    <row r="499" spans="1:39" ht="15.95" customHeight="1" x14ac:dyDescent="0.4">
      <c r="A499" s="132" t="str">
        <f t="shared" si="158"/>
        <v>SeptiembreGeneral de Seguros, S. A.</v>
      </c>
      <c r="B499" s="51" t="s">
        <v>77</v>
      </c>
      <c r="C499" s="88">
        <f t="shared" si="159"/>
        <v>0</v>
      </c>
      <c r="D499" s="88">
        <f t="shared" si="160"/>
        <v>0</v>
      </c>
      <c r="E499" s="87" t="s">
        <v>171</v>
      </c>
      <c r="F499" s="87" t="s">
        <v>171</v>
      </c>
      <c r="G499" s="87">
        <f t="shared" si="161"/>
        <v>0</v>
      </c>
      <c r="H499" s="87" t="s">
        <v>171</v>
      </c>
      <c r="I499" s="87" t="s">
        <v>171</v>
      </c>
      <c r="J499" s="87">
        <f t="shared" si="162"/>
        <v>0</v>
      </c>
      <c r="K499" s="87" t="s">
        <v>171</v>
      </c>
      <c r="L499" s="87" t="s">
        <v>171</v>
      </c>
      <c r="M499" s="87">
        <f t="shared" si="163"/>
        <v>0</v>
      </c>
      <c r="N499" s="87" t="s">
        <v>171</v>
      </c>
      <c r="O499" s="87" t="s">
        <v>171</v>
      </c>
      <c r="P499" s="87">
        <f t="shared" si="164"/>
        <v>0</v>
      </c>
      <c r="Q499" s="87" t="s">
        <v>171</v>
      </c>
      <c r="R499" s="87" t="s">
        <v>171</v>
      </c>
      <c r="S499" s="87">
        <f t="shared" si="165"/>
        <v>0</v>
      </c>
      <c r="T499" s="87" t="s">
        <v>171</v>
      </c>
      <c r="U499" s="87" t="s">
        <v>171</v>
      </c>
      <c r="V499" s="87">
        <f t="shared" si="166"/>
        <v>0</v>
      </c>
      <c r="W499" s="87" t="s">
        <v>171</v>
      </c>
      <c r="X499" s="87" t="s">
        <v>171</v>
      </c>
      <c r="Y499" s="87">
        <f t="shared" si="167"/>
        <v>0</v>
      </c>
      <c r="Z499" s="87" t="s">
        <v>171</v>
      </c>
      <c r="AA499" s="87" t="s">
        <v>171</v>
      </c>
      <c r="AB499" s="87">
        <f t="shared" si="168"/>
        <v>0</v>
      </c>
      <c r="AC499" s="87" t="s">
        <v>171</v>
      </c>
      <c r="AD499" s="87" t="s">
        <v>171</v>
      </c>
      <c r="AE499" s="87">
        <f t="shared" si="169"/>
        <v>0</v>
      </c>
      <c r="AF499" s="87" t="s">
        <v>171</v>
      </c>
      <c r="AG499" s="87" t="s">
        <v>171</v>
      </c>
      <c r="AH499" s="87">
        <f t="shared" si="170"/>
        <v>0</v>
      </c>
      <c r="AI499" s="87" t="s">
        <v>171</v>
      </c>
      <c r="AJ499" s="87" t="s">
        <v>171</v>
      </c>
      <c r="AK499" s="87">
        <f t="shared" si="171"/>
        <v>0</v>
      </c>
      <c r="AM499" s="132" t="s">
        <v>8</v>
      </c>
    </row>
    <row r="500" spans="1:39" ht="15.95" customHeight="1" x14ac:dyDescent="0.4">
      <c r="A500" s="132" t="str">
        <f t="shared" si="158"/>
        <v>SeptiembreSeguros Pepín, S. A.</v>
      </c>
      <c r="B500" s="51" t="s">
        <v>114</v>
      </c>
      <c r="C500" s="88">
        <f t="shared" si="159"/>
        <v>0</v>
      </c>
      <c r="D500" s="88">
        <f t="shared" si="160"/>
        <v>0</v>
      </c>
      <c r="E500" s="87" t="s">
        <v>171</v>
      </c>
      <c r="F500" s="87" t="s">
        <v>171</v>
      </c>
      <c r="G500" s="87">
        <f t="shared" si="161"/>
        <v>0</v>
      </c>
      <c r="H500" s="87" t="s">
        <v>171</v>
      </c>
      <c r="I500" s="87" t="s">
        <v>171</v>
      </c>
      <c r="J500" s="87">
        <f t="shared" si="162"/>
        <v>0</v>
      </c>
      <c r="K500" s="87" t="s">
        <v>171</v>
      </c>
      <c r="L500" s="87" t="s">
        <v>171</v>
      </c>
      <c r="M500" s="87">
        <f t="shared" si="163"/>
        <v>0</v>
      </c>
      <c r="N500" s="87" t="s">
        <v>171</v>
      </c>
      <c r="O500" s="87" t="s">
        <v>171</v>
      </c>
      <c r="P500" s="87">
        <f t="shared" si="164"/>
        <v>0</v>
      </c>
      <c r="Q500" s="87" t="s">
        <v>171</v>
      </c>
      <c r="R500" s="87" t="s">
        <v>171</v>
      </c>
      <c r="S500" s="87">
        <f t="shared" si="165"/>
        <v>0</v>
      </c>
      <c r="T500" s="87" t="s">
        <v>171</v>
      </c>
      <c r="U500" s="87" t="s">
        <v>171</v>
      </c>
      <c r="V500" s="87">
        <f t="shared" si="166"/>
        <v>0</v>
      </c>
      <c r="W500" s="87" t="s">
        <v>171</v>
      </c>
      <c r="X500" s="87" t="s">
        <v>171</v>
      </c>
      <c r="Y500" s="87">
        <f t="shared" si="167"/>
        <v>0</v>
      </c>
      <c r="Z500" s="87" t="s">
        <v>171</v>
      </c>
      <c r="AA500" s="87" t="s">
        <v>171</v>
      </c>
      <c r="AB500" s="87">
        <f t="shared" si="168"/>
        <v>0</v>
      </c>
      <c r="AC500" s="87" t="s">
        <v>171</v>
      </c>
      <c r="AD500" s="87" t="s">
        <v>171</v>
      </c>
      <c r="AE500" s="87">
        <f t="shared" si="169"/>
        <v>0</v>
      </c>
      <c r="AF500" s="87" t="s">
        <v>171</v>
      </c>
      <c r="AG500" s="87" t="s">
        <v>171</v>
      </c>
      <c r="AH500" s="87">
        <f t="shared" si="170"/>
        <v>0</v>
      </c>
      <c r="AI500" s="87" t="s">
        <v>171</v>
      </c>
      <c r="AJ500" s="87" t="s">
        <v>171</v>
      </c>
      <c r="AK500" s="87">
        <f t="shared" si="171"/>
        <v>0</v>
      </c>
      <c r="AM500" s="132" t="s">
        <v>8</v>
      </c>
    </row>
    <row r="501" spans="1:39" ht="15.95" customHeight="1" x14ac:dyDescent="0.4">
      <c r="A501" s="132" t="str">
        <f t="shared" si="158"/>
        <v>SeptiembreLa Monumental de Seguros, S. A.</v>
      </c>
      <c r="B501" s="51" t="s">
        <v>85</v>
      </c>
      <c r="C501" s="88">
        <f t="shared" si="159"/>
        <v>0</v>
      </c>
      <c r="D501" s="88">
        <f t="shared" si="160"/>
        <v>0</v>
      </c>
      <c r="E501" s="87" t="s">
        <v>171</v>
      </c>
      <c r="F501" s="87" t="s">
        <v>171</v>
      </c>
      <c r="G501" s="87">
        <f t="shared" si="161"/>
        <v>0</v>
      </c>
      <c r="H501" s="87" t="s">
        <v>171</v>
      </c>
      <c r="I501" s="87" t="s">
        <v>171</v>
      </c>
      <c r="J501" s="87">
        <f t="shared" si="162"/>
        <v>0</v>
      </c>
      <c r="K501" s="87" t="s">
        <v>171</v>
      </c>
      <c r="L501" s="87" t="s">
        <v>171</v>
      </c>
      <c r="M501" s="87">
        <f t="shared" si="163"/>
        <v>0</v>
      </c>
      <c r="N501" s="87" t="s">
        <v>171</v>
      </c>
      <c r="O501" s="87" t="s">
        <v>171</v>
      </c>
      <c r="P501" s="87">
        <f t="shared" si="164"/>
        <v>0</v>
      </c>
      <c r="Q501" s="87" t="s">
        <v>171</v>
      </c>
      <c r="R501" s="87" t="s">
        <v>171</v>
      </c>
      <c r="S501" s="87">
        <f t="shared" si="165"/>
        <v>0</v>
      </c>
      <c r="T501" s="87" t="s">
        <v>171</v>
      </c>
      <c r="U501" s="87" t="s">
        <v>171</v>
      </c>
      <c r="V501" s="87">
        <f t="shared" si="166"/>
        <v>0</v>
      </c>
      <c r="W501" s="87" t="s">
        <v>171</v>
      </c>
      <c r="X501" s="87" t="s">
        <v>171</v>
      </c>
      <c r="Y501" s="87">
        <f t="shared" si="167"/>
        <v>0</v>
      </c>
      <c r="Z501" s="87" t="s">
        <v>171</v>
      </c>
      <c r="AA501" s="87" t="s">
        <v>171</v>
      </c>
      <c r="AB501" s="87">
        <f t="shared" si="168"/>
        <v>0</v>
      </c>
      <c r="AC501" s="87" t="s">
        <v>171</v>
      </c>
      <c r="AD501" s="87" t="s">
        <v>171</v>
      </c>
      <c r="AE501" s="87">
        <f t="shared" si="169"/>
        <v>0</v>
      </c>
      <c r="AF501" s="87" t="s">
        <v>171</v>
      </c>
      <c r="AG501" s="87" t="s">
        <v>171</v>
      </c>
      <c r="AH501" s="87">
        <f t="shared" si="170"/>
        <v>0</v>
      </c>
      <c r="AI501" s="87" t="s">
        <v>171</v>
      </c>
      <c r="AJ501" s="87" t="s">
        <v>171</v>
      </c>
      <c r="AK501" s="87">
        <f t="shared" si="171"/>
        <v>0</v>
      </c>
      <c r="AM501" s="132" t="s">
        <v>8</v>
      </c>
    </row>
    <row r="502" spans="1:39" ht="15.95" customHeight="1" x14ac:dyDescent="0.4">
      <c r="A502" s="132" t="str">
        <f t="shared" si="158"/>
        <v>SeptiembreCompañía Dominicana de Seguros, C. por A.</v>
      </c>
      <c r="B502" s="51" t="s">
        <v>115</v>
      </c>
      <c r="C502" s="88">
        <f t="shared" si="159"/>
        <v>0</v>
      </c>
      <c r="D502" s="88">
        <f t="shared" si="160"/>
        <v>0</v>
      </c>
      <c r="E502" s="87" t="s">
        <v>171</v>
      </c>
      <c r="F502" s="87" t="s">
        <v>171</v>
      </c>
      <c r="G502" s="87">
        <f t="shared" si="161"/>
        <v>0</v>
      </c>
      <c r="H502" s="87" t="s">
        <v>171</v>
      </c>
      <c r="I502" s="87" t="s">
        <v>171</v>
      </c>
      <c r="J502" s="87">
        <f t="shared" si="162"/>
        <v>0</v>
      </c>
      <c r="K502" s="87" t="s">
        <v>171</v>
      </c>
      <c r="L502" s="87" t="s">
        <v>171</v>
      </c>
      <c r="M502" s="87">
        <f t="shared" si="163"/>
        <v>0</v>
      </c>
      <c r="N502" s="87" t="s">
        <v>171</v>
      </c>
      <c r="O502" s="87" t="s">
        <v>171</v>
      </c>
      <c r="P502" s="87">
        <f t="shared" si="164"/>
        <v>0</v>
      </c>
      <c r="Q502" s="87" t="s">
        <v>171</v>
      </c>
      <c r="R502" s="87" t="s">
        <v>171</v>
      </c>
      <c r="S502" s="87">
        <f t="shared" si="165"/>
        <v>0</v>
      </c>
      <c r="T502" s="87" t="s">
        <v>171</v>
      </c>
      <c r="U502" s="87" t="s">
        <v>171</v>
      </c>
      <c r="V502" s="87">
        <f t="shared" si="166"/>
        <v>0</v>
      </c>
      <c r="W502" s="87" t="s">
        <v>171</v>
      </c>
      <c r="X502" s="87" t="s">
        <v>171</v>
      </c>
      <c r="Y502" s="87">
        <f t="shared" si="167"/>
        <v>0</v>
      </c>
      <c r="Z502" s="87" t="s">
        <v>171</v>
      </c>
      <c r="AA502" s="87" t="s">
        <v>171</v>
      </c>
      <c r="AB502" s="87">
        <f t="shared" si="168"/>
        <v>0</v>
      </c>
      <c r="AC502" s="87" t="s">
        <v>171</v>
      </c>
      <c r="AD502" s="87" t="s">
        <v>171</v>
      </c>
      <c r="AE502" s="87">
        <f t="shared" si="169"/>
        <v>0</v>
      </c>
      <c r="AF502" s="87" t="s">
        <v>171</v>
      </c>
      <c r="AG502" s="87" t="s">
        <v>171</v>
      </c>
      <c r="AH502" s="87">
        <f t="shared" si="170"/>
        <v>0</v>
      </c>
      <c r="AI502" s="87" t="s">
        <v>171</v>
      </c>
      <c r="AJ502" s="87" t="s">
        <v>171</v>
      </c>
      <c r="AK502" s="87">
        <f t="shared" si="171"/>
        <v>0</v>
      </c>
      <c r="AM502" s="132" t="s">
        <v>8</v>
      </c>
    </row>
    <row r="503" spans="1:39" ht="15.95" customHeight="1" x14ac:dyDescent="0.4">
      <c r="A503" s="132" t="str">
        <f t="shared" si="158"/>
        <v>SeptiembrePatria, S. A., Compañía de Seguros</v>
      </c>
      <c r="B503" s="51" t="s">
        <v>116</v>
      </c>
      <c r="C503" s="88">
        <f t="shared" si="159"/>
        <v>0</v>
      </c>
      <c r="D503" s="88">
        <f t="shared" si="160"/>
        <v>0</v>
      </c>
      <c r="E503" s="87" t="s">
        <v>171</v>
      </c>
      <c r="F503" s="87" t="s">
        <v>171</v>
      </c>
      <c r="G503" s="87">
        <f t="shared" si="161"/>
        <v>0</v>
      </c>
      <c r="H503" s="87" t="s">
        <v>171</v>
      </c>
      <c r="I503" s="87" t="s">
        <v>171</v>
      </c>
      <c r="J503" s="87">
        <f t="shared" si="162"/>
        <v>0</v>
      </c>
      <c r="K503" s="87" t="s">
        <v>171</v>
      </c>
      <c r="L503" s="87" t="s">
        <v>171</v>
      </c>
      <c r="M503" s="87">
        <f t="shared" si="163"/>
        <v>0</v>
      </c>
      <c r="N503" s="87" t="s">
        <v>171</v>
      </c>
      <c r="O503" s="87" t="s">
        <v>171</v>
      </c>
      <c r="P503" s="87">
        <f t="shared" si="164"/>
        <v>0</v>
      </c>
      <c r="Q503" s="87" t="s">
        <v>171</v>
      </c>
      <c r="R503" s="87" t="s">
        <v>171</v>
      </c>
      <c r="S503" s="87">
        <f t="shared" si="165"/>
        <v>0</v>
      </c>
      <c r="T503" s="87" t="s">
        <v>171</v>
      </c>
      <c r="U503" s="87" t="s">
        <v>171</v>
      </c>
      <c r="V503" s="87">
        <f t="shared" si="166"/>
        <v>0</v>
      </c>
      <c r="W503" s="87" t="s">
        <v>171</v>
      </c>
      <c r="X503" s="87" t="s">
        <v>171</v>
      </c>
      <c r="Y503" s="87">
        <f t="shared" si="167"/>
        <v>0</v>
      </c>
      <c r="Z503" s="87" t="s">
        <v>171</v>
      </c>
      <c r="AA503" s="87" t="s">
        <v>171</v>
      </c>
      <c r="AB503" s="87">
        <f t="shared" si="168"/>
        <v>0</v>
      </c>
      <c r="AC503" s="87" t="s">
        <v>171</v>
      </c>
      <c r="AD503" s="87" t="s">
        <v>171</v>
      </c>
      <c r="AE503" s="87">
        <f t="shared" si="169"/>
        <v>0</v>
      </c>
      <c r="AF503" s="87" t="s">
        <v>171</v>
      </c>
      <c r="AG503" s="87" t="s">
        <v>171</v>
      </c>
      <c r="AH503" s="87">
        <f t="shared" si="170"/>
        <v>0</v>
      </c>
      <c r="AI503" s="87" t="s">
        <v>171</v>
      </c>
      <c r="AJ503" s="87" t="s">
        <v>171</v>
      </c>
      <c r="AK503" s="87">
        <f t="shared" si="171"/>
        <v>0</v>
      </c>
      <c r="AM503" s="132" t="s">
        <v>8</v>
      </c>
    </row>
    <row r="504" spans="1:39" ht="15.95" customHeight="1" x14ac:dyDescent="0.4">
      <c r="A504" s="132" t="str">
        <f t="shared" si="158"/>
        <v>SeptiembreAseguradora Agropecuaria Dominicana, S. A.</v>
      </c>
      <c r="B504" s="51" t="s">
        <v>117</v>
      </c>
      <c r="C504" s="88">
        <f t="shared" si="159"/>
        <v>0</v>
      </c>
      <c r="D504" s="88">
        <f t="shared" si="160"/>
        <v>0</v>
      </c>
      <c r="E504" s="87" t="s">
        <v>171</v>
      </c>
      <c r="F504" s="87" t="s">
        <v>171</v>
      </c>
      <c r="G504" s="87">
        <f t="shared" si="161"/>
        <v>0</v>
      </c>
      <c r="H504" s="87" t="s">
        <v>171</v>
      </c>
      <c r="I504" s="87" t="s">
        <v>171</v>
      </c>
      <c r="J504" s="87">
        <f t="shared" si="162"/>
        <v>0</v>
      </c>
      <c r="K504" s="87" t="s">
        <v>171</v>
      </c>
      <c r="L504" s="87" t="s">
        <v>171</v>
      </c>
      <c r="M504" s="87">
        <f t="shared" si="163"/>
        <v>0</v>
      </c>
      <c r="N504" s="87" t="s">
        <v>171</v>
      </c>
      <c r="O504" s="87" t="s">
        <v>171</v>
      </c>
      <c r="P504" s="87">
        <f t="shared" si="164"/>
        <v>0</v>
      </c>
      <c r="Q504" s="87" t="s">
        <v>171</v>
      </c>
      <c r="R504" s="87" t="s">
        <v>171</v>
      </c>
      <c r="S504" s="87">
        <f t="shared" si="165"/>
        <v>0</v>
      </c>
      <c r="T504" s="87" t="s">
        <v>171</v>
      </c>
      <c r="U504" s="87" t="s">
        <v>171</v>
      </c>
      <c r="V504" s="87">
        <f t="shared" si="166"/>
        <v>0</v>
      </c>
      <c r="W504" s="87" t="s">
        <v>171</v>
      </c>
      <c r="X504" s="87" t="s">
        <v>171</v>
      </c>
      <c r="Y504" s="87">
        <f t="shared" si="167"/>
        <v>0</v>
      </c>
      <c r="Z504" s="87" t="s">
        <v>171</v>
      </c>
      <c r="AA504" s="87" t="s">
        <v>171</v>
      </c>
      <c r="AB504" s="87">
        <f t="shared" si="168"/>
        <v>0</v>
      </c>
      <c r="AC504" s="87" t="s">
        <v>171</v>
      </c>
      <c r="AD504" s="87" t="s">
        <v>171</v>
      </c>
      <c r="AE504" s="87">
        <f t="shared" si="169"/>
        <v>0</v>
      </c>
      <c r="AF504" s="87" t="s">
        <v>171</v>
      </c>
      <c r="AG504" s="87" t="s">
        <v>171</v>
      </c>
      <c r="AH504" s="87">
        <f t="shared" si="170"/>
        <v>0</v>
      </c>
      <c r="AI504" s="87" t="s">
        <v>171</v>
      </c>
      <c r="AJ504" s="87" t="s">
        <v>171</v>
      </c>
      <c r="AK504" s="87">
        <f t="shared" si="171"/>
        <v>0</v>
      </c>
      <c r="AM504" s="132" t="s">
        <v>8</v>
      </c>
    </row>
    <row r="505" spans="1:39" ht="15.95" customHeight="1" x14ac:dyDescent="0.4">
      <c r="A505" s="132" t="str">
        <f t="shared" si="158"/>
        <v>SeptiembreBanesco Seguros</v>
      </c>
      <c r="B505" s="51" t="s">
        <v>118</v>
      </c>
      <c r="C505" s="88">
        <f t="shared" si="159"/>
        <v>0</v>
      </c>
      <c r="D505" s="88">
        <f t="shared" si="160"/>
        <v>0</v>
      </c>
      <c r="E505" s="87" t="s">
        <v>171</v>
      </c>
      <c r="F505" s="87" t="s">
        <v>171</v>
      </c>
      <c r="G505" s="87">
        <f t="shared" si="161"/>
        <v>0</v>
      </c>
      <c r="H505" s="87" t="s">
        <v>171</v>
      </c>
      <c r="I505" s="87" t="s">
        <v>171</v>
      </c>
      <c r="J505" s="87">
        <f t="shared" si="162"/>
        <v>0</v>
      </c>
      <c r="K505" s="87" t="s">
        <v>171</v>
      </c>
      <c r="L505" s="87" t="s">
        <v>171</v>
      </c>
      <c r="M505" s="87">
        <f t="shared" si="163"/>
        <v>0</v>
      </c>
      <c r="N505" s="87" t="s">
        <v>171</v>
      </c>
      <c r="O505" s="87" t="s">
        <v>171</v>
      </c>
      <c r="P505" s="87">
        <f t="shared" si="164"/>
        <v>0</v>
      </c>
      <c r="Q505" s="87" t="s">
        <v>171</v>
      </c>
      <c r="R505" s="87" t="s">
        <v>171</v>
      </c>
      <c r="S505" s="87">
        <f t="shared" si="165"/>
        <v>0</v>
      </c>
      <c r="T505" s="87" t="s">
        <v>171</v>
      </c>
      <c r="U505" s="87" t="s">
        <v>171</v>
      </c>
      <c r="V505" s="87">
        <f t="shared" si="166"/>
        <v>0</v>
      </c>
      <c r="W505" s="87" t="s">
        <v>171</v>
      </c>
      <c r="X505" s="87" t="s">
        <v>171</v>
      </c>
      <c r="Y505" s="87">
        <f t="shared" si="167"/>
        <v>0</v>
      </c>
      <c r="Z505" s="87" t="s">
        <v>171</v>
      </c>
      <c r="AA505" s="87" t="s">
        <v>171</v>
      </c>
      <c r="AB505" s="87">
        <f t="shared" si="168"/>
        <v>0</v>
      </c>
      <c r="AC505" s="87" t="s">
        <v>171</v>
      </c>
      <c r="AD505" s="87" t="s">
        <v>171</v>
      </c>
      <c r="AE505" s="87">
        <f t="shared" si="169"/>
        <v>0</v>
      </c>
      <c r="AF505" s="87" t="s">
        <v>171</v>
      </c>
      <c r="AG505" s="87" t="s">
        <v>171</v>
      </c>
      <c r="AH505" s="87">
        <f t="shared" si="170"/>
        <v>0</v>
      </c>
      <c r="AI505" s="87" t="s">
        <v>171</v>
      </c>
      <c r="AJ505" s="87" t="s">
        <v>171</v>
      </c>
      <c r="AK505" s="87">
        <f t="shared" si="171"/>
        <v>0</v>
      </c>
      <c r="AM505" s="132" t="s">
        <v>8</v>
      </c>
    </row>
    <row r="506" spans="1:39" ht="15.95" customHeight="1" x14ac:dyDescent="0.4">
      <c r="A506" s="132" t="str">
        <f t="shared" si="158"/>
        <v>SeptiembreAtlántica Seguros, S. A.</v>
      </c>
      <c r="B506" s="51" t="s">
        <v>119</v>
      </c>
      <c r="C506" s="88">
        <f t="shared" si="159"/>
        <v>0</v>
      </c>
      <c r="D506" s="88">
        <f t="shared" si="160"/>
        <v>0</v>
      </c>
      <c r="E506" s="87" t="s">
        <v>171</v>
      </c>
      <c r="F506" s="87" t="s">
        <v>171</v>
      </c>
      <c r="G506" s="87">
        <f t="shared" si="161"/>
        <v>0</v>
      </c>
      <c r="H506" s="87" t="s">
        <v>171</v>
      </c>
      <c r="I506" s="87" t="s">
        <v>171</v>
      </c>
      <c r="J506" s="87">
        <f t="shared" si="162"/>
        <v>0</v>
      </c>
      <c r="K506" s="87" t="s">
        <v>171</v>
      </c>
      <c r="L506" s="87" t="s">
        <v>171</v>
      </c>
      <c r="M506" s="87">
        <f t="shared" si="163"/>
        <v>0</v>
      </c>
      <c r="N506" s="87" t="s">
        <v>171</v>
      </c>
      <c r="O506" s="87" t="s">
        <v>171</v>
      </c>
      <c r="P506" s="87">
        <f t="shared" si="164"/>
        <v>0</v>
      </c>
      <c r="Q506" s="87" t="s">
        <v>171</v>
      </c>
      <c r="R506" s="87" t="s">
        <v>171</v>
      </c>
      <c r="S506" s="87">
        <f t="shared" si="165"/>
        <v>0</v>
      </c>
      <c r="T506" s="87" t="s">
        <v>171</v>
      </c>
      <c r="U506" s="87" t="s">
        <v>171</v>
      </c>
      <c r="V506" s="87">
        <f t="shared" si="166"/>
        <v>0</v>
      </c>
      <c r="W506" s="87" t="s">
        <v>171</v>
      </c>
      <c r="X506" s="87" t="s">
        <v>171</v>
      </c>
      <c r="Y506" s="87">
        <f t="shared" si="167"/>
        <v>0</v>
      </c>
      <c r="Z506" s="87" t="s">
        <v>171</v>
      </c>
      <c r="AA506" s="87" t="s">
        <v>171</v>
      </c>
      <c r="AB506" s="87">
        <f t="shared" si="168"/>
        <v>0</v>
      </c>
      <c r="AC506" s="87" t="s">
        <v>171</v>
      </c>
      <c r="AD506" s="87" t="s">
        <v>171</v>
      </c>
      <c r="AE506" s="87">
        <f t="shared" si="169"/>
        <v>0</v>
      </c>
      <c r="AF506" s="87" t="s">
        <v>171</v>
      </c>
      <c r="AG506" s="87" t="s">
        <v>171</v>
      </c>
      <c r="AH506" s="87">
        <f t="shared" si="170"/>
        <v>0</v>
      </c>
      <c r="AI506" s="87" t="s">
        <v>171</v>
      </c>
      <c r="AJ506" s="87" t="s">
        <v>171</v>
      </c>
      <c r="AK506" s="87">
        <f t="shared" si="171"/>
        <v>0</v>
      </c>
      <c r="AM506" s="132" t="s">
        <v>8</v>
      </c>
    </row>
    <row r="507" spans="1:39" ht="15.95" customHeight="1" x14ac:dyDescent="0.4">
      <c r="A507" s="132" t="str">
        <f t="shared" si="158"/>
        <v>SeptiembreSeguros La Internacional, S. A.</v>
      </c>
      <c r="B507" s="51" t="s">
        <v>80</v>
      </c>
      <c r="C507" s="88">
        <f t="shared" si="159"/>
        <v>0</v>
      </c>
      <c r="D507" s="88">
        <f t="shared" si="160"/>
        <v>0</v>
      </c>
      <c r="E507" s="87" t="s">
        <v>171</v>
      </c>
      <c r="F507" s="87" t="s">
        <v>171</v>
      </c>
      <c r="G507" s="87">
        <f t="shared" si="161"/>
        <v>0</v>
      </c>
      <c r="H507" s="87" t="s">
        <v>171</v>
      </c>
      <c r="I507" s="87" t="s">
        <v>171</v>
      </c>
      <c r="J507" s="87">
        <f t="shared" si="162"/>
        <v>0</v>
      </c>
      <c r="K507" s="87" t="s">
        <v>171</v>
      </c>
      <c r="L507" s="87" t="s">
        <v>171</v>
      </c>
      <c r="M507" s="87">
        <f t="shared" si="163"/>
        <v>0</v>
      </c>
      <c r="N507" s="87" t="s">
        <v>171</v>
      </c>
      <c r="O507" s="87" t="s">
        <v>171</v>
      </c>
      <c r="P507" s="87">
        <f t="shared" si="164"/>
        <v>0</v>
      </c>
      <c r="Q507" s="87" t="s">
        <v>171</v>
      </c>
      <c r="R507" s="87" t="s">
        <v>171</v>
      </c>
      <c r="S507" s="87">
        <f t="shared" si="165"/>
        <v>0</v>
      </c>
      <c r="T507" s="87" t="s">
        <v>171</v>
      </c>
      <c r="U507" s="87" t="s">
        <v>171</v>
      </c>
      <c r="V507" s="87">
        <f t="shared" si="166"/>
        <v>0</v>
      </c>
      <c r="W507" s="87" t="s">
        <v>171</v>
      </c>
      <c r="X507" s="87" t="s">
        <v>171</v>
      </c>
      <c r="Y507" s="87">
        <f t="shared" si="167"/>
        <v>0</v>
      </c>
      <c r="Z507" s="87" t="s">
        <v>171</v>
      </c>
      <c r="AA507" s="87" t="s">
        <v>171</v>
      </c>
      <c r="AB507" s="87">
        <f t="shared" si="168"/>
        <v>0</v>
      </c>
      <c r="AC507" s="87" t="s">
        <v>171</v>
      </c>
      <c r="AD507" s="87" t="s">
        <v>171</v>
      </c>
      <c r="AE507" s="87">
        <f t="shared" si="169"/>
        <v>0</v>
      </c>
      <c r="AF507" s="87" t="s">
        <v>171</v>
      </c>
      <c r="AG507" s="87" t="s">
        <v>171</v>
      </c>
      <c r="AH507" s="87">
        <f t="shared" si="170"/>
        <v>0</v>
      </c>
      <c r="AI507" s="87" t="s">
        <v>171</v>
      </c>
      <c r="AJ507" s="87" t="s">
        <v>171</v>
      </c>
      <c r="AK507" s="87">
        <f t="shared" si="171"/>
        <v>0</v>
      </c>
      <c r="AM507" s="132" t="s">
        <v>8</v>
      </c>
    </row>
    <row r="508" spans="1:39" ht="15.95" customHeight="1" x14ac:dyDescent="0.4">
      <c r="A508" s="132" t="str">
        <f t="shared" si="158"/>
        <v xml:space="preserve">SeptiembreCooperativa Nacional De Seguros, Inc </v>
      </c>
      <c r="B508" s="51" t="s">
        <v>120</v>
      </c>
      <c r="C508" s="88">
        <f t="shared" si="159"/>
        <v>0</v>
      </c>
      <c r="D508" s="88">
        <f t="shared" si="160"/>
        <v>0</v>
      </c>
      <c r="E508" s="87" t="s">
        <v>171</v>
      </c>
      <c r="F508" s="87" t="s">
        <v>171</v>
      </c>
      <c r="G508" s="87">
        <f t="shared" si="161"/>
        <v>0</v>
      </c>
      <c r="H508" s="87" t="s">
        <v>171</v>
      </c>
      <c r="I508" s="87" t="s">
        <v>171</v>
      </c>
      <c r="J508" s="87">
        <f t="shared" si="162"/>
        <v>0</v>
      </c>
      <c r="K508" s="87" t="s">
        <v>171</v>
      </c>
      <c r="L508" s="87" t="s">
        <v>171</v>
      </c>
      <c r="M508" s="87">
        <f t="shared" si="163"/>
        <v>0</v>
      </c>
      <c r="N508" s="87" t="s">
        <v>171</v>
      </c>
      <c r="O508" s="87" t="s">
        <v>171</v>
      </c>
      <c r="P508" s="87">
        <f t="shared" si="164"/>
        <v>0</v>
      </c>
      <c r="Q508" s="87" t="s">
        <v>171</v>
      </c>
      <c r="R508" s="87" t="s">
        <v>171</v>
      </c>
      <c r="S508" s="87">
        <f t="shared" si="165"/>
        <v>0</v>
      </c>
      <c r="T508" s="87" t="s">
        <v>171</v>
      </c>
      <c r="U508" s="87" t="s">
        <v>171</v>
      </c>
      <c r="V508" s="87">
        <f t="shared" si="166"/>
        <v>0</v>
      </c>
      <c r="W508" s="87" t="s">
        <v>171</v>
      </c>
      <c r="X508" s="87" t="s">
        <v>171</v>
      </c>
      <c r="Y508" s="87">
        <f t="shared" si="167"/>
        <v>0</v>
      </c>
      <c r="Z508" s="87" t="s">
        <v>171</v>
      </c>
      <c r="AA508" s="87" t="s">
        <v>171</v>
      </c>
      <c r="AB508" s="87">
        <f t="shared" si="168"/>
        <v>0</v>
      </c>
      <c r="AC508" s="87" t="s">
        <v>171</v>
      </c>
      <c r="AD508" s="87" t="s">
        <v>171</v>
      </c>
      <c r="AE508" s="87">
        <f t="shared" si="169"/>
        <v>0</v>
      </c>
      <c r="AF508" s="87" t="s">
        <v>171</v>
      </c>
      <c r="AG508" s="87" t="s">
        <v>171</v>
      </c>
      <c r="AH508" s="87">
        <f t="shared" si="170"/>
        <v>0</v>
      </c>
      <c r="AI508" s="87" t="s">
        <v>171</v>
      </c>
      <c r="AJ508" s="87" t="s">
        <v>171</v>
      </c>
      <c r="AK508" s="87">
        <f t="shared" si="171"/>
        <v>0</v>
      </c>
      <c r="AM508" s="132" t="s">
        <v>8</v>
      </c>
    </row>
    <row r="509" spans="1:39" ht="15.95" customHeight="1" x14ac:dyDescent="0.4">
      <c r="A509" s="132" t="str">
        <f t="shared" si="158"/>
        <v>SeptiembreAngloamericana de Seguros, S. A.</v>
      </c>
      <c r="B509" s="51" t="s">
        <v>78</v>
      </c>
      <c r="C509" s="88">
        <f t="shared" si="159"/>
        <v>0</v>
      </c>
      <c r="D509" s="88">
        <f t="shared" si="160"/>
        <v>0</v>
      </c>
      <c r="E509" s="87" t="s">
        <v>171</v>
      </c>
      <c r="F509" s="87" t="s">
        <v>171</v>
      </c>
      <c r="G509" s="87">
        <f t="shared" si="161"/>
        <v>0</v>
      </c>
      <c r="H509" s="87" t="s">
        <v>171</v>
      </c>
      <c r="I509" s="87" t="s">
        <v>171</v>
      </c>
      <c r="J509" s="87">
        <f t="shared" si="162"/>
        <v>0</v>
      </c>
      <c r="K509" s="87" t="s">
        <v>171</v>
      </c>
      <c r="L509" s="87" t="s">
        <v>171</v>
      </c>
      <c r="M509" s="87">
        <f t="shared" si="163"/>
        <v>0</v>
      </c>
      <c r="N509" s="87" t="s">
        <v>171</v>
      </c>
      <c r="O509" s="87" t="s">
        <v>171</v>
      </c>
      <c r="P509" s="87">
        <f t="shared" si="164"/>
        <v>0</v>
      </c>
      <c r="Q509" s="87" t="s">
        <v>171</v>
      </c>
      <c r="R509" s="87" t="s">
        <v>171</v>
      </c>
      <c r="S509" s="87">
        <f t="shared" si="165"/>
        <v>0</v>
      </c>
      <c r="T509" s="87" t="s">
        <v>171</v>
      </c>
      <c r="U509" s="87" t="s">
        <v>171</v>
      </c>
      <c r="V509" s="87">
        <f t="shared" si="166"/>
        <v>0</v>
      </c>
      <c r="W509" s="87" t="s">
        <v>171</v>
      </c>
      <c r="X509" s="87" t="s">
        <v>171</v>
      </c>
      <c r="Y509" s="87">
        <f t="shared" si="167"/>
        <v>0</v>
      </c>
      <c r="Z509" s="87" t="s">
        <v>171</v>
      </c>
      <c r="AA509" s="87" t="s">
        <v>171</v>
      </c>
      <c r="AB509" s="87">
        <f t="shared" si="168"/>
        <v>0</v>
      </c>
      <c r="AC509" s="87" t="s">
        <v>171</v>
      </c>
      <c r="AD509" s="87" t="s">
        <v>171</v>
      </c>
      <c r="AE509" s="87">
        <f t="shared" si="169"/>
        <v>0</v>
      </c>
      <c r="AF509" s="87" t="s">
        <v>171</v>
      </c>
      <c r="AG509" s="87" t="s">
        <v>171</v>
      </c>
      <c r="AH509" s="87">
        <f t="shared" si="170"/>
        <v>0</v>
      </c>
      <c r="AI509" s="87" t="s">
        <v>171</v>
      </c>
      <c r="AJ509" s="87" t="s">
        <v>171</v>
      </c>
      <c r="AK509" s="87">
        <f t="shared" si="171"/>
        <v>0</v>
      </c>
      <c r="AM509" s="132" t="s">
        <v>8</v>
      </c>
    </row>
    <row r="510" spans="1:39" ht="15.95" customHeight="1" x14ac:dyDescent="0.4">
      <c r="A510" s="132" t="str">
        <f t="shared" si="158"/>
        <v>SeptiembreAtrio Seguros S. A.</v>
      </c>
      <c r="B510" s="51" t="s">
        <v>121</v>
      </c>
      <c r="C510" s="88">
        <f t="shared" si="159"/>
        <v>0</v>
      </c>
      <c r="D510" s="88">
        <f t="shared" si="160"/>
        <v>0</v>
      </c>
      <c r="E510" s="87" t="s">
        <v>171</v>
      </c>
      <c r="F510" s="87" t="s">
        <v>171</v>
      </c>
      <c r="G510" s="87">
        <f t="shared" si="161"/>
        <v>0</v>
      </c>
      <c r="H510" s="87" t="s">
        <v>171</v>
      </c>
      <c r="I510" s="87" t="s">
        <v>171</v>
      </c>
      <c r="J510" s="87">
        <f t="shared" si="162"/>
        <v>0</v>
      </c>
      <c r="K510" s="87" t="s">
        <v>171</v>
      </c>
      <c r="L510" s="87" t="s">
        <v>171</v>
      </c>
      <c r="M510" s="87">
        <f t="shared" si="163"/>
        <v>0</v>
      </c>
      <c r="N510" s="87" t="s">
        <v>171</v>
      </c>
      <c r="O510" s="87" t="s">
        <v>171</v>
      </c>
      <c r="P510" s="87">
        <f t="shared" si="164"/>
        <v>0</v>
      </c>
      <c r="Q510" s="87" t="s">
        <v>171</v>
      </c>
      <c r="R510" s="87" t="s">
        <v>171</v>
      </c>
      <c r="S510" s="87">
        <f t="shared" si="165"/>
        <v>0</v>
      </c>
      <c r="T510" s="87" t="s">
        <v>171</v>
      </c>
      <c r="U510" s="87" t="s">
        <v>171</v>
      </c>
      <c r="V510" s="87">
        <f t="shared" si="166"/>
        <v>0</v>
      </c>
      <c r="W510" s="87" t="s">
        <v>171</v>
      </c>
      <c r="X510" s="87" t="s">
        <v>171</v>
      </c>
      <c r="Y510" s="87">
        <f t="shared" si="167"/>
        <v>0</v>
      </c>
      <c r="Z510" s="87" t="s">
        <v>171</v>
      </c>
      <c r="AA510" s="87" t="s">
        <v>171</v>
      </c>
      <c r="AB510" s="87">
        <f t="shared" si="168"/>
        <v>0</v>
      </c>
      <c r="AC510" s="87" t="s">
        <v>171</v>
      </c>
      <c r="AD510" s="87" t="s">
        <v>171</v>
      </c>
      <c r="AE510" s="87">
        <f t="shared" si="169"/>
        <v>0</v>
      </c>
      <c r="AF510" s="87" t="s">
        <v>171</v>
      </c>
      <c r="AG510" s="87" t="s">
        <v>171</v>
      </c>
      <c r="AH510" s="87">
        <f t="shared" si="170"/>
        <v>0</v>
      </c>
      <c r="AI510" s="87" t="s">
        <v>171</v>
      </c>
      <c r="AJ510" s="87" t="s">
        <v>171</v>
      </c>
      <c r="AK510" s="87">
        <f t="shared" si="171"/>
        <v>0</v>
      </c>
      <c r="AM510" s="132" t="s">
        <v>8</v>
      </c>
    </row>
    <row r="511" spans="1:39" ht="15.95" customHeight="1" x14ac:dyDescent="0.4">
      <c r="A511" s="132" t="str">
        <f t="shared" si="158"/>
        <v>SeptiembreCuna Mutual Insurance Society Dominicana</v>
      </c>
      <c r="B511" s="50" t="s">
        <v>122</v>
      </c>
      <c r="C511" s="88">
        <f t="shared" si="159"/>
        <v>0</v>
      </c>
      <c r="D511" s="88">
        <f t="shared" si="160"/>
        <v>0</v>
      </c>
      <c r="E511" s="87" t="s">
        <v>171</v>
      </c>
      <c r="F511" s="87" t="s">
        <v>171</v>
      </c>
      <c r="G511" s="87">
        <f t="shared" si="161"/>
        <v>0</v>
      </c>
      <c r="H511" s="87" t="s">
        <v>171</v>
      </c>
      <c r="I511" s="87" t="s">
        <v>171</v>
      </c>
      <c r="J511" s="87">
        <f t="shared" si="162"/>
        <v>0</v>
      </c>
      <c r="K511" s="87" t="s">
        <v>171</v>
      </c>
      <c r="L511" s="87" t="s">
        <v>171</v>
      </c>
      <c r="M511" s="87">
        <f t="shared" si="163"/>
        <v>0</v>
      </c>
      <c r="N511" s="87" t="s">
        <v>171</v>
      </c>
      <c r="O511" s="87" t="s">
        <v>171</v>
      </c>
      <c r="P511" s="87">
        <f t="shared" si="164"/>
        <v>0</v>
      </c>
      <c r="Q511" s="87" t="s">
        <v>171</v>
      </c>
      <c r="R511" s="87" t="s">
        <v>171</v>
      </c>
      <c r="S511" s="87">
        <f t="shared" si="165"/>
        <v>0</v>
      </c>
      <c r="T511" s="87" t="s">
        <v>171</v>
      </c>
      <c r="U511" s="87" t="s">
        <v>171</v>
      </c>
      <c r="V511" s="87">
        <f t="shared" si="166"/>
        <v>0</v>
      </c>
      <c r="W511" s="87" t="s">
        <v>171</v>
      </c>
      <c r="X511" s="87" t="s">
        <v>171</v>
      </c>
      <c r="Y511" s="87">
        <f t="shared" si="167"/>
        <v>0</v>
      </c>
      <c r="Z511" s="87" t="s">
        <v>171</v>
      </c>
      <c r="AA511" s="87" t="s">
        <v>171</v>
      </c>
      <c r="AB511" s="87">
        <f t="shared" si="168"/>
        <v>0</v>
      </c>
      <c r="AC511" s="87" t="s">
        <v>171</v>
      </c>
      <c r="AD511" s="87" t="s">
        <v>171</v>
      </c>
      <c r="AE511" s="87">
        <f t="shared" si="169"/>
        <v>0</v>
      </c>
      <c r="AF511" s="87" t="s">
        <v>171</v>
      </c>
      <c r="AG511" s="87" t="s">
        <v>171</v>
      </c>
      <c r="AH511" s="87">
        <f t="shared" si="170"/>
        <v>0</v>
      </c>
      <c r="AI511" s="87" t="s">
        <v>171</v>
      </c>
      <c r="AJ511" s="87" t="s">
        <v>171</v>
      </c>
      <c r="AK511" s="87">
        <f t="shared" si="171"/>
        <v>0</v>
      </c>
      <c r="AM511" s="132" t="s">
        <v>8</v>
      </c>
    </row>
    <row r="512" spans="1:39" ht="15.95" customHeight="1" x14ac:dyDescent="0.4">
      <c r="A512" s="132" t="str">
        <f t="shared" si="158"/>
        <v>SeptiembreBMI Compañía de Seguros, S. A.</v>
      </c>
      <c r="B512" s="51" t="s">
        <v>87</v>
      </c>
      <c r="C512" s="88">
        <f t="shared" si="159"/>
        <v>0</v>
      </c>
      <c r="D512" s="88">
        <f t="shared" si="160"/>
        <v>0</v>
      </c>
      <c r="E512" s="87" t="s">
        <v>171</v>
      </c>
      <c r="F512" s="87" t="s">
        <v>171</v>
      </c>
      <c r="G512" s="87">
        <f t="shared" si="161"/>
        <v>0</v>
      </c>
      <c r="H512" s="87" t="s">
        <v>171</v>
      </c>
      <c r="I512" s="87" t="s">
        <v>171</v>
      </c>
      <c r="J512" s="87">
        <f t="shared" si="162"/>
        <v>0</v>
      </c>
      <c r="K512" s="87" t="s">
        <v>171</v>
      </c>
      <c r="L512" s="87" t="s">
        <v>171</v>
      </c>
      <c r="M512" s="87">
        <f t="shared" si="163"/>
        <v>0</v>
      </c>
      <c r="N512" s="87" t="s">
        <v>171</v>
      </c>
      <c r="O512" s="87" t="s">
        <v>171</v>
      </c>
      <c r="P512" s="87">
        <f t="shared" si="164"/>
        <v>0</v>
      </c>
      <c r="Q512" s="87" t="s">
        <v>171</v>
      </c>
      <c r="R512" s="87" t="s">
        <v>171</v>
      </c>
      <c r="S512" s="87">
        <f t="shared" si="165"/>
        <v>0</v>
      </c>
      <c r="T512" s="87" t="s">
        <v>171</v>
      </c>
      <c r="U512" s="87" t="s">
        <v>171</v>
      </c>
      <c r="V512" s="87">
        <f t="shared" si="166"/>
        <v>0</v>
      </c>
      <c r="W512" s="87" t="s">
        <v>171</v>
      </c>
      <c r="X512" s="87" t="s">
        <v>171</v>
      </c>
      <c r="Y512" s="87">
        <f t="shared" si="167"/>
        <v>0</v>
      </c>
      <c r="Z512" s="87" t="s">
        <v>171</v>
      </c>
      <c r="AA512" s="87" t="s">
        <v>171</v>
      </c>
      <c r="AB512" s="87">
        <f t="shared" si="168"/>
        <v>0</v>
      </c>
      <c r="AC512" s="87" t="s">
        <v>171</v>
      </c>
      <c r="AD512" s="87" t="s">
        <v>171</v>
      </c>
      <c r="AE512" s="87">
        <f t="shared" si="169"/>
        <v>0</v>
      </c>
      <c r="AF512" s="87" t="s">
        <v>171</v>
      </c>
      <c r="AG512" s="87" t="s">
        <v>171</v>
      </c>
      <c r="AH512" s="87">
        <f t="shared" si="170"/>
        <v>0</v>
      </c>
      <c r="AI512" s="87" t="s">
        <v>171</v>
      </c>
      <c r="AJ512" s="87" t="s">
        <v>171</v>
      </c>
      <c r="AK512" s="87">
        <f t="shared" si="171"/>
        <v>0</v>
      </c>
      <c r="AM512" s="132" t="s">
        <v>8</v>
      </c>
    </row>
    <row r="513" spans="1:39" ht="15.95" customHeight="1" x14ac:dyDescent="0.4">
      <c r="A513" s="132" t="str">
        <f t="shared" si="158"/>
        <v>SeptiembreBupa Dominicana, S. A.</v>
      </c>
      <c r="B513" s="51" t="s">
        <v>123</v>
      </c>
      <c r="C513" s="88">
        <f t="shared" si="159"/>
        <v>0</v>
      </c>
      <c r="D513" s="88">
        <f t="shared" si="160"/>
        <v>0</v>
      </c>
      <c r="E513" s="87" t="s">
        <v>171</v>
      </c>
      <c r="F513" s="87" t="s">
        <v>171</v>
      </c>
      <c r="G513" s="87">
        <f t="shared" si="161"/>
        <v>0</v>
      </c>
      <c r="H513" s="87" t="s">
        <v>171</v>
      </c>
      <c r="I513" s="87" t="s">
        <v>171</v>
      </c>
      <c r="J513" s="87">
        <f t="shared" si="162"/>
        <v>0</v>
      </c>
      <c r="K513" s="87" t="s">
        <v>171</v>
      </c>
      <c r="L513" s="87" t="s">
        <v>171</v>
      </c>
      <c r="M513" s="87">
        <f t="shared" si="163"/>
        <v>0</v>
      </c>
      <c r="N513" s="87" t="s">
        <v>171</v>
      </c>
      <c r="O513" s="87" t="s">
        <v>171</v>
      </c>
      <c r="P513" s="87">
        <f t="shared" si="164"/>
        <v>0</v>
      </c>
      <c r="Q513" s="87" t="s">
        <v>171</v>
      </c>
      <c r="R513" s="87" t="s">
        <v>171</v>
      </c>
      <c r="S513" s="87">
        <f t="shared" si="165"/>
        <v>0</v>
      </c>
      <c r="T513" s="87" t="s">
        <v>171</v>
      </c>
      <c r="U513" s="87" t="s">
        <v>171</v>
      </c>
      <c r="V513" s="87">
        <f t="shared" si="166"/>
        <v>0</v>
      </c>
      <c r="W513" s="87" t="s">
        <v>171</v>
      </c>
      <c r="X513" s="87" t="s">
        <v>171</v>
      </c>
      <c r="Y513" s="87">
        <f t="shared" si="167"/>
        <v>0</v>
      </c>
      <c r="Z513" s="87" t="s">
        <v>171</v>
      </c>
      <c r="AA513" s="87" t="s">
        <v>171</v>
      </c>
      <c r="AB513" s="87">
        <f t="shared" si="168"/>
        <v>0</v>
      </c>
      <c r="AC513" s="87" t="s">
        <v>171</v>
      </c>
      <c r="AD513" s="87" t="s">
        <v>171</v>
      </c>
      <c r="AE513" s="87">
        <f t="shared" si="169"/>
        <v>0</v>
      </c>
      <c r="AF513" s="87" t="s">
        <v>171</v>
      </c>
      <c r="AG513" s="87" t="s">
        <v>171</v>
      </c>
      <c r="AH513" s="87">
        <f t="shared" si="170"/>
        <v>0</v>
      </c>
      <c r="AI513" s="87" t="s">
        <v>171</v>
      </c>
      <c r="AJ513" s="87" t="s">
        <v>171</v>
      </c>
      <c r="AK513" s="87">
        <f t="shared" si="171"/>
        <v>0</v>
      </c>
      <c r="AM513" s="132" t="s">
        <v>8</v>
      </c>
    </row>
    <row r="514" spans="1:39" ht="15.95" customHeight="1" x14ac:dyDescent="0.4">
      <c r="A514" s="132" t="str">
        <f t="shared" si="158"/>
        <v>SeptiembreSeguros APS, S.R.L.</v>
      </c>
      <c r="B514" s="51" t="s">
        <v>124</v>
      </c>
      <c r="C514" s="88">
        <f t="shared" si="159"/>
        <v>0</v>
      </c>
      <c r="D514" s="88">
        <f t="shared" si="160"/>
        <v>0</v>
      </c>
      <c r="E514" s="87" t="s">
        <v>171</v>
      </c>
      <c r="F514" s="87" t="s">
        <v>171</v>
      </c>
      <c r="G514" s="87">
        <f t="shared" si="161"/>
        <v>0</v>
      </c>
      <c r="H514" s="87" t="s">
        <v>171</v>
      </c>
      <c r="I514" s="87" t="s">
        <v>171</v>
      </c>
      <c r="J514" s="87">
        <f t="shared" si="162"/>
        <v>0</v>
      </c>
      <c r="K514" s="87" t="s">
        <v>171</v>
      </c>
      <c r="L514" s="87" t="s">
        <v>171</v>
      </c>
      <c r="M514" s="87">
        <f t="shared" si="163"/>
        <v>0</v>
      </c>
      <c r="N514" s="87" t="s">
        <v>171</v>
      </c>
      <c r="O514" s="87" t="s">
        <v>171</v>
      </c>
      <c r="P514" s="87">
        <f t="shared" si="164"/>
        <v>0</v>
      </c>
      <c r="Q514" s="87" t="s">
        <v>171</v>
      </c>
      <c r="R514" s="87" t="s">
        <v>171</v>
      </c>
      <c r="S514" s="87">
        <f t="shared" si="165"/>
        <v>0</v>
      </c>
      <c r="T514" s="87" t="s">
        <v>171</v>
      </c>
      <c r="U514" s="87" t="s">
        <v>171</v>
      </c>
      <c r="V514" s="87">
        <f t="shared" si="166"/>
        <v>0</v>
      </c>
      <c r="W514" s="87" t="s">
        <v>171</v>
      </c>
      <c r="X514" s="87" t="s">
        <v>171</v>
      </c>
      <c r="Y514" s="87">
        <f t="shared" si="167"/>
        <v>0</v>
      </c>
      <c r="Z514" s="87" t="s">
        <v>171</v>
      </c>
      <c r="AA514" s="87" t="s">
        <v>171</v>
      </c>
      <c r="AB514" s="87">
        <f t="shared" si="168"/>
        <v>0</v>
      </c>
      <c r="AC514" s="87" t="s">
        <v>171</v>
      </c>
      <c r="AD514" s="87" t="s">
        <v>171</v>
      </c>
      <c r="AE514" s="87">
        <f t="shared" si="169"/>
        <v>0</v>
      </c>
      <c r="AF514" s="87" t="s">
        <v>171</v>
      </c>
      <c r="AG514" s="87" t="s">
        <v>171</v>
      </c>
      <c r="AH514" s="87">
        <f t="shared" si="170"/>
        <v>0</v>
      </c>
      <c r="AI514" s="87" t="s">
        <v>171</v>
      </c>
      <c r="AJ514" s="87" t="s">
        <v>171</v>
      </c>
      <c r="AK514" s="87">
        <f t="shared" si="171"/>
        <v>0</v>
      </c>
      <c r="AM514" s="132" t="s">
        <v>8</v>
      </c>
    </row>
    <row r="515" spans="1:39" ht="15.95" customHeight="1" x14ac:dyDescent="0.4">
      <c r="A515" s="132" t="str">
        <f t="shared" si="158"/>
        <v>SeptiembreMultiseguros Su, S.A.</v>
      </c>
      <c r="B515" s="51" t="s">
        <v>125</v>
      </c>
      <c r="C515" s="88">
        <f t="shared" si="159"/>
        <v>0</v>
      </c>
      <c r="D515" s="88">
        <f t="shared" si="160"/>
        <v>0</v>
      </c>
      <c r="E515" s="87" t="s">
        <v>171</v>
      </c>
      <c r="F515" s="87" t="s">
        <v>171</v>
      </c>
      <c r="G515" s="87">
        <f t="shared" si="161"/>
        <v>0</v>
      </c>
      <c r="H515" s="87" t="s">
        <v>171</v>
      </c>
      <c r="I515" s="87" t="s">
        <v>171</v>
      </c>
      <c r="J515" s="87">
        <f t="shared" si="162"/>
        <v>0</v>
      </c>
      <c r="K515" s="87" t="s">
        <v>171</v>
      </c>
      <c r="L515" s="87" t="s">
        <v>171</v>
      </c>
      <c r="M515" s="87">
        <f t="shared" si="163"/>
        <v>0</v>
      </c>
      <c r="N515" s="87" t="s">
        <v>171</v>
      </c>
      <c r="O515" s="87" t="s">
        <v>171</v>
      </c>
      <c r="P515" s="87">
        <f t="shared" si="164"/>
        <v>0</v>
      </c>
      <c r="Q515" s="87" t="s">
        <v>171</v>
      </c>
      <c r="R515" s="87" t="s">
        <v>171</v>
      </c>
      <c r="S515" s="87">
        <f t="shared" si="165"/>
        <v>0</v>
      </c>
      <c r="T515" s="87" t="s">
        <v>171</v>
      </c>
      <c r="U515" s="87" t="s">
        <v>171</v>
      </c>
      <c r="V515" s="87">
        <f t="shared" si="166"/>
        <v>0</v>
      </c>
      <c r="W515" s="87" t="s">
        <v>171</v>
      </c>
      <c r="X515" s="87" t="s">
        <v>171</v>
      </c>
      <c r="Y515" s="87">
        <f t="shared" si="167"/>
        <v>0</v>
      </c>
      <c r="Z515" s="87" t="s">
        <v>171</v>
      </c>
      <c r="AA515" s="87" t="s">
        <v>171</v>
      </c>
      <c r="AB515" s="87">
        <f t="shared" si="168"/>
        <v>0</v>
      </c>
      <c r="AC515" s="87" t="s">
        <v>171</v>
      </c>
      <c r="AD515" s="87" t="s">
        <v>171</v>
      </c>
      <c r="AE515" s="87">
        <f t="shared" si="169"/>
        <v>0</v>
      </c>
      <c r="AF515" s="87" t="s">
        <v>171</v>
      </c>
      <c r="AG515" s="87" t="s">
        <v>171</v>
      </c>
      <c r="AH515" s="87">
        <f t="shared" si="170"/>
        <v>0</v>
      </c>
      <c r="AI515" s="87" t="s">
        <v>171</v>
      </c>
      <c r="AJ515" s="87" t="s">
        <v>171</v>
      </c>
      <c r="AK515" s="87">
        <f t="shared" si="171"/>
        <v>0</v>
      </c>
      <c r="AM515" s="132" t="s">
        <v>8</v>
      </c>
    </row>
    <row r="516" spans="1:39" ht="15.95" customHeight="1" x14ac:dyDescent="0.4">
      <c r="A516" s="132" t="str">
        <f t="shared" si="158"/>
        <v>SeptiembreSeguros Ademi, S.A.</v>
      </c>
      <c r="B516" s="51" t="s">
        <v>126</v>
      </c>
      <c r="C516" s="88">
        <f t="shared" si="159"/>
        <v>0</v>
      </c>
      <c r="D516" s="88">
        <f t="shared" si="160"/>
        <v>0</v>
      </c>
      <c r="E516" s="87" t="s">
        <v>171</v>
      </c>
      <c r="F516" s="87" t="s">
        <v>171</v>
      </c>
      <c r="G516" s="87">
        <f t="shared" si="161"/>
        <v>0</v>
      </c>
      <c r="H516" s="87" t="s">
        <v>171</v>
      </c>
      <c r="I516" s="87" t="s">
        <v>171</v>
      </c>
      <c r="J516" s="87">
        <f t="shared" si="162"/>
        <v>0</v>
      </c>
      <c r="K516" s="87" t="s">
        <v>171</v>
      </c>
      <c r="L516" s="87" t="s">
        <v>171</v>
      </c>
      <c r="M516" s="87">
        <f t="shared" si="163"/>
        <v>0</v>
      </c>
      <c r="N516" s="87" t="s">
        <v>171</v>
      </c>
      <c r="O516" s="87" t="s">
        <v>171</v>
      </c>
      <c r="P516" s="87">
        <f t="shared" si="164"/>
        <v>0</v>
      </c>
      <c r="Q516" s="87" t="s">
        <v>171</v>
      </c>
      <c r="R516" s="87" t="s">
        <v>171</v>
      </c>
      <c r="S516" s="87">
        <f t="shared" si="165"/>
        <v>0</v>
      </c>
      <c r="T516" s="87" t="s">
        <v>171</v>
      </c>
      <c r="U516" s="87" t="s">
        <v>171</v>
      </c>
      <c r="V516" s="87">
        <f t="shared" si="166"/>
        <v>0</v>
      </c>
      <c r="W516" s="87" t="s">
        <v>171</v>
      </c>
      <c r="X516" s="87" t="s">
        <v>171</v>
      </c>
      <c r="Y516" s="87">
        <f t="shared" si="167"/>
        <v>0</v>
      </c>
      <c r="Z516" s="87" t="s">
        <v>171</v>
      </c>
      <c r="AA516" s="87" t="s">
        <v>171</v>
      </c>
      <c r="AB516" s="87">
        <f t="shared" si="168"/>
        <v>0</v>
      </c>
      <c r="AC516" s="87" t="s">
        <v>171</v>
      </c>
      <c r="AD516" s="87" t="s">
        <v>171</v>
      </c>
      <c r="AE516" s="87">
        <f t="shared" si="169"/>
        <v>0</v>
      </c>
      <c r="AF516" s="87" t="s">
        <v>171</v>
      </c>
      <c r="AG516" s="87" t="s">
        <v>171</v>
      </c>
      <c r="AH516" s="87">
        <f t="shared" si="170"/>
        <v>0</v>
      </c>
      <c r="AI516" s="87" t="s">
        <v>171</v>
      </c>
      <c r="AJ516" s="87" t="s">
        <v>171</v>
      </c>
      <c r="AK516" s="87">
        <f t="shared" si="171"/>
        <v>0</v>
      </c>
      <c r="AM516" s="132" t="s">
        <v>8</v>
      </c>
    </row>
    <row r="517" spans="1:39" ht="15.95" customHeight="1" x14ac:dyDescent="0.4">
      <c r="A517" s="132" t="str">
        <f t="shared" si="158"/>
        <v>SeptiembreFuturo Seguros</v>
      </c>
      <c r="B517" s="50" t="s">
        <v>109</v>
      </c>
      <c r="C517" s="88">
        <f t="shared" si="159"/>
        <v>0</v>
      </c>
      <c r="D517" s="88">
        <f t="shared" si="160"/>
        <v>0</v>
      </c>
      <c r="E517" s="87" t="s">
        <v>171</v>
      </c>
      <c r="F517" s="87" t="s">
        <v>171</v>
      </c>
      <c r="G517" s="87">
        <f t="shared" si="161"/>
        <v>0</v>
      </c>
      <c r="H517" s="87" t="s">
        <v>171</v>
      </c>
      <c r="I517" s="87" t="s">
        <v>171</v>
      </c>
      <c r="J517" s="87">
        <f t="shared" si="162"/>
        <v>0</v>
      </c>
      <c r="K517" s="87" t="s">
        <v>171</v>
      </c>
      <c r="L517" s="87" t="s">
        <v>171</v>
      </c>
      <c r="M517" s="87">
        <f t="shared" si="163"/>
        <v>0</v>
      </c>
      <c r="N517" s="87" t="s">
        <v>171</v>
      </c>
      <c r="O517" s="87" t="s">
        <v>171</v>
      </c>
      <c r="P517" s="87">
        <f t="shared" si="164"/>
        <v>0</v>
      </c>
      <c r="Q517" s="87" t="s">
        <v>171</v>
      </c>
      <c r="R517" s="87" t="s">
        <v>171</v>
      </c>
      <c r="S517" s="87">
        <f t="shared" si="165"/>
        <v>0</v>
      </c>
      <c r="T517" s="87" t="s">
        <v>171</v>
      </c>
      <c r="U517" s="87" t="s">
        <v>171</v>
      </c>
      <c r="V517" s="87">
        <f t="shared" si="166"/>
        <v>0</v>
      </c>
      <c r="W517" s="87" t="s">
        <v>171</v>
      </c>
      <c r="X517" s="87" t="s">
        <v>171</v>
      </c>
      <c r="Y517" s="87">
        <f t="shared" si="167"/>
        <v>0</v>
      </c>
      <c r="Z517" s="87" t="s">
        <v>171</v>
      </c>
      <c r="AA517" s="87" t="s">
        <v>171</v>
      </c>
      <c r="AB517" s="87">
        <f t="shared" si="168"/>
        <v>0</v>
      </c>
      <c r="AC517" s="87" t="s">
        <v>171</v>
      </c>
      <c r="AD517" s="87" t="s">
        <v>171</v>
      </c>
      <c r="AE517" s="87">
        <f t="shared" si="169"/>
        <v>0</v>
      </c>
      <c r="AF517" s="87" t="s">
        <v>171</v>
      </c>
      <c r="AG517" s="87" t="s">
        <v>171</v>
      </c>
      <c r="AH517" s="87">
        <f t="shared" si="170"/>
        <v>0</v>
      </c>
      <c r="AI517" s="87" t="s">
        <v>171</v>
      </c>
      <c r="AJ517" s="87" t="s">
        <v>171</v>
      </c>
      <c r="AK517" s="87">
        <f t="shared" si="171"/>
        <v>0</v>
      </c>
      <c r="AM517" s="132" t="s">
        <v>8</v>
      </c>
    </row>
    <row r="518" spans="1:39" ht="15.95" customHeight="1" x14ac:dyDescent="0.4">
      <c r="A518" s="132" t="str">
        <f t="shared" si="158"/>
        <v>SeptiembreConfederación del Canadá Dominicana, S. A.</v>
      </c>
      <c r="B518" s="51" t="s">
        <v>127</v>
      </c>
      <c r="C518" s="88">
        <f t="shared" si="159"/>
        <v>0</v>
      </c>
      <c r="D518" s="88">
        <f t="shared" si="160"/>
        <v>0</v>
      </c>
      <c r="E518" s="87" t="s">
        <v>171</v>
      </c>
      <c r="F518" s="87" t="s">
        <v>171</v>
      </c>
      <c r="G518" s="87">
        <f t="shared" si="161"/>
        <v>0</v>
      </c>
      <c r="H518" s="87" t="s">
        <v>171</v>
      </c>
      <c r="I518" s="87" t="s">
        <v>171</v>
      </c>
      <c r="J518" s="87">
        <f t="shared" si="162"/>
        <v>0</v>
      </c>
      <c r="K518" s="87" t="s">
        <v>171</v>
      </c>
      <c r="L518" s="87" t="s">
        <v>171</v>
      </c>
      <c r="M518" s="87">
        <f t="shared" si="163"/>
        <v>0</v>
      </c>
      <c r="N518" s="87" t="s">
        <v>171</v>
      </c>
      <c r="O518" s="87" t="s">
        <v>171</v>
      </c>
      <c r="P518" s="87">
        <f t="shared" si="164"/>
        <v>0</v>
      </c>
      <c r="Q518" s="87" t="s">
        <v>171</v>
      </c>
      <c r="R518" s="87" t="s">
        <v>171</v>
      </c>
      <c r="S518" s="87">
        <f t="shared" si="165"/>
        <v>0</v>
      </c>
      <c r="T518" s="87" t="s">
        <v>171</v>
      </c>
      <c r="U518" s="87" t="s">
        <v>171</v>
      </c>
      <c r="V518" s="87">
        <f t="shared" si="166"/>
        <v>0</v>
      </c>
      <c r="W518" s="87" t="s">
        <v>171</v>
      </c>
      <c r="X518" s="87" t="s">
        <v>171</v>
      </c>
      <c r="Y518" s="87">
        <f t="shared" si="167"/>
        <v>0</v>
      </c>
      <c r="Z518" s="87" t="s">
        <v>171</v>
      </c>
      <c r="AA518" s="87" t="s">
        <v>171</v>
      </c>
      <c r="AB518" s="87">
        <f t="shared" si="168"/>
        <v>0</v>
      </c>
      <c r="AC518" s="87" t="s">
        <v>171</v>
      </c>
      <c r="AD518" s="87" t="s">
        <v>171</v>
      </c>
      <c r="AE518" s="87">
        <f t="shared" si="169"/>
        <v>0</v>
      </c>
      <c r="AF518" s="87" t="s">
        <v>171</v>
      </c>
      <c r="AG518" s="87" t="s">
        <v>171</v>
      </c>
      <c r="AH518" s="87">
        <f t="shared" si="170"/>
        <v>0</v>
      </c>
      <c r="AI518" s="87" t="s">
        <v>171</v>
      </c>
      <c r="AJ518" s="87" t="s">
        <v>171</v>
      </c>
      <c r="AK518" s="87">
        <f t="shared" si="171"/>
        <v>0</v>
      </c>
      <c r="AM518" s="132" t="s">
        <v>8</v>
      </c>
    </row>
    <row r="519" spans="1:39" ht="15.95" customHeight="1" x14ac:dyDescent="0.4">
      <c r="A519" s="132" t="str">
        <f t="shared" si="158"/>
        <v>SeptiembreAutoseguro, S. A.</v>
      </c>
      <c r="B519" s="51" t="s">
        <v>79</v>
      </c>
      <c r="C519" s="88">
        <f t="shared" si="159"/>
        <v>0</v>
      </c>
      <c r="D519" s="88">
        <f t="shared" si="160"/>
        <v>0</v>
      </c>
      <c r="E519" s="87" t="s">
        <v>171</v>
      </c>
      <c r="F519" s="87" t="s">
        <v>171</v>
      </c>
      <c r="G519" s="87">
        <f t="shared" si="161"/>
        <v>0</v>
      </c>
      <c r="H519" s="87" t="s">
        <v>171</v>
      </c>
      <c r="I519" s="87" t="s">
        <v>171</v>
      </c>
      <c r="J519" s="87">
        <f t="shared" si="162"/>
        <v>0</v>
      </c>
      <c r="K519" s="87" t="s">
        <v>171</v>
      </c>
      <c r="L519" s="87" t="s">
        <v>171</v>
      </c>
      <c r="M519" s="87">
        <f t="shared" si="163"/>
        <v>0</v>
      </c>
      <c r="N519" s="87" t="s">
        <v>171</v>
      </c>
      <c r="O519" s="87" t="s">
        <v>171</v>
      </c>
      <c r="P519" s="87">
        <f t="shared" si="164"/>
        <v>0</v>
      </c>
      <c r="Q519" s="87" t="s">
        <v>171</v>
      </c>
      <c r="R519" s="87" t="s">
        <v>171</v>
      </c>
      <c r="S519" s="87">
        <f t="shared" si="165"/>
        <v>0</v>
      </c>
      <c r="T519" s="87" t="s">
        <v>171</v>
      </c>
      <c r="U519" s="87" t="s">
        <v>171</v>
      </c>
      <c r="V519" s="87">
        <f t="shared" si="166"/>
        <v>0</v>
      </c>
      <c r="W519" s="87" t="s">
        <v>171</v>
      </c>
      <c r="X519" s="87" t="s">
        <v>171</v>
      </c>
      <c r="Y519" s="87">
        <f t="shared" si="167"/>
        <v>0</v>
      </c>
      <c r="Z519" s="87" t="s">
        <v>171</v>
      </c>
      <c r="AA519" s="87" t="s">
        <v>171</v>
      </c>
      <c r="AB519" s="87">
        <f t="shared" si="168"/>
        <v>0</v>
      </c>
      <c r="AC519" s="87" t="s">
        <v>171</v>
      </c>
      <c r="AD519" s="87" t="s">
        <v>171</v>
      </c>
      <c r="AE519" s="87">
        <f t="shared" si="169"/>
        <v>0</v>
      </c>
      <c r="AF519" s="87" t="s">
        <v>171</v>
      </c>
      <c r="AG519" s="87" t="s">
        <v>171</v>
      </c>
      <c r="AH519" s="87">
        <f t="shared" si="170"/>
        <v>0</v>
      </c>
      <c r="AI519" s="87" t="s">
        <v>171</v>
      </c>
      <c r="AJ519" s="87" t="s">
        <v>171</v>
      </c>
      <c r="AK519" s="87">
        <f t="shared" si="171"/>
        <v>0</v>
      </c>
      <c r="AM519" s="132" t="s">
        <v>8</v>
      </c>
    </row>
    <row r="520" spans="1:39" ht="15.95" customHeight="1" x14ac:dyDescent="0.4">
      <c r="A520" s="132" t="str">
        <f t="shared" si="158"/>
        <v>SeptiembreSeguros Yunen, S.A.</v>
      </c>
      <c r="B520" s="51" t="s">
        <v>128</v>
      </c>
      <c r="C520" s="88">
        <f t="shared" si="159"/>
        <v>0</v>
      </c>
      <c r="D520" s="88">
        <f t="shared" si="160"/>
        <v>0</v>
      </c>
      <c r="E520" s="87" t="s">
        <v>171</v>
      </c>
      <c r="F520" s="87" t="s">
        <v>171</v>
      </c>
      <c r="G520" s="87">
        <f t="shared" si="161"/>
        <v>0</v>
      </c>
      <c r="H520" s="87" t="s">
        <v>171</v>
      </c>
      <c r="I520" s="87" t="s">
        <v>171</v>
      </c>
      <c r="J520" s="87">
        <f t="shared" si="162"/>
        <v>0</v>
      </c>
      <c r="K520" s="87" t="s">
        <v>171</v>
      </c>
      <c r="L520" s="87" t="s">
        <v>171</v>
      </c>
      <c r="M520" s="87">
        <f t="shared" si="163"/>
        <v>0</v>
      </c>
      <c r="N520" s="87" t="s">
        <v>171</v>
      </c>
      <c r="O520" s="87" t="s">
        <v>171</v>
      </c>
      <c r="P520" s="87">
        <f t="shared" si="164"/>
        <v>0</v>
      </c>
      <c r="Q520" s="87" t="s">
        <v>171</v>
      </c>
      <c r="R520" s="87" t="s">
        <v>171</v>
      </c>
      <c r="S520" s="87">
        <f t="shared" si="165"/>
        <v>0</v>
      </c>
      <c r="T520" s="87" t="s">
        <v>171</v>
      </c>
      <c r="U520" s="87" t="s">
        <v>171</v>
      </c>
      <c r="V520" s="87">
        <f t="shared" si="166"/>
        <v>0</v>
      </c>
      <c r="W520" s="87" t="s">
        <v>171</v>
      </c>
      <c r="X520" s="87" t="s">
        <v>171</v>
      </c>
      <c r="Y520" s="87">
        <f t="shared" si="167"/>
        <v>0</v>
      </c>
      <c r="Z520" s="87" t="s">
        <v>171</v>
      </c>
      <c r="AA520" s="87" t="s">
        <v>171</v>
      </c>
      <c r="AB520" s="87">
        <f t="shared" si="168"/>
        <v>0</v>
      </c>
      <c r="AC520" s="87" t="s">
        <v>171</v>
      </c>
      <c r="AD520" s="87" t="s">
        <v>171</v>
      </c>
      <c r="AE520" s="87">
        <f t="shared" si="169"/>
        <v>0</v>
      </c>
      <c r="AF520" s="87" t="s">
        <v>171</v>
      </c>
      <c r="AG520" s="87" t="s">
        <v>171</v>
      </c>
      <c r="AH520" s="87">
        <f t="shared" si="170"/>
        <v>0</v>
      </c>
      <c r="AI520" s="87" t="s">
        <v>171</v>
      </c>
      <c r="AJ520" s="87" t="s">
        <v>171</v>
      </c>
      <c r="AK520" s="87">
        <f t="shared" si="171"/>
        <v>0</v>
      </c>
      <c r="AM520" s="132" t="s">
        <v>8</v>
      </c>
    </row>
    <row r="521" spans="1:39" ht="15.95" customHeight="1" x14ac:dyDescent="0.4">
      <c r="A521" s="132" t="str">
        <f t="shared" si="158"/>
        <v>SeptiembreHylseg Seguros S.A</v>
      </c>
      <c r="B521" s="51" t="s">
        <v>129</v>
      </c>
      <c r="C521" s="88">
        <f t="shared" si="159"/>
        <v>0</v>
      </c>
      <c r="D521" s="88">
        <f t="shared" si="160"/>
        <v>0</v>
      </c>
      <c r="E521" s="87" t="s">
        <v>171</v>
      </c>
      <c r="F521" s="87" t="s">
        <v>171</v>
      </c>
      <c r="G521" s="87">
        <f t="shared" si="161"/>
        <v>0</v>
      </c>
      <c r="H521" s="87" t="s">
        <v>171</v>
      </c>
      <c r="I521" s="87" t="s">
        <v>171</v>
      </c>
      <c r="J521" s="87">
        <f t="shared" si="162"/>
        <v>0</v>
      </c>
      <c r="K521" s="87" t="s">
        <v>171</v>
      </c>
      <c r="L521" s="87" t="s">
        <v>171</v>
      </c>
      <c r="M521" s="87">
        <f t="shared" si="163"/>
        <v>0</v>
      </c>
      <c r="N521" s="87" t="s">
        <v>171</v>
      </c>
      <c r="O521" s="87" t="s">
        <v>171</v>
      </c>
      <c r="P521" s="87">
        <f t="shared" si="164"/>
        <v>0</v>
      </c>
      <c r="Q521" s="87" t="s">
        <v>171</v>
      </c>
      <c r="R521" s="87" t="s">
        <v>171</v>
      </c>
      <c r="S521" s="87">
        <f t="shared" si="165"/>
        <v>0</v>
      </c>
      <c r="T521" s="87" t="s">
        <v>171</v>
      </c>
      <c r="U521" s="87" t="s">
        <v>171</v>
      </c>
      <c r="V521" s="87">
        <f t="shared" si="166"/>
        <v>0</v>
      </c>
      <c r="W521" s="87" t="s">
        <v>171</v>
      </c>
      <c r="X521" s="87" t="s">
        <v>171</v>
      </c>
      <c r="Y521" s="87">
        <f t="shared" si="167"/>
        <v>0</v>
      </c>
      <c r="Z521" s="87" t="s">
        <v>171</v>
      </c>
      <c r="AA521" s="87" t="s">
        <v>171</v>
      </c>
      <c r="AB521" s="87">
        <f t="shared" si="168"/>
        <v>0</v>
      </c>
      <c r="AC521" s="87" t="s">
        <v>171</v>
      </c>
      <c r="AD521" s="87" t="s">
        <v>171</v>
      </c>
      <c r="AE521" s="87">
        <f t="shared" si="169"/>
        <v>0</v>
      </c>
      <c r="AF521" s="87" t="s">
        <v>171</v>
      </c>
      <c r="AG521" s="87" t="s">
        <v>171</v>
      </c>
      <c r="AH521" s="87">
        <f t="shared" si="170"/>
        <v>0</v>
      </c>
      <c r="AI521" s="87" t="s">
        <v>171</v>
      </c>
      <c r="AJ521" s="87" t="s">
        <v>171</v>
      </c>
      <c r="AK521" s="87">
        <f t="shared" si="171"/>
        <v>0</v>
      </c>
      <c r="AM521" s="132" t="s">
        <v>8</v>
      </c>
    </row>
    <row r="522" spans="1:39" ht="15.95" customHeight="1" x14ac:dyDescent="0.4">
      <c r="A522" s="132" t="str">
        <f t="shared" si="158"/>
        <v>SeptiembreMidas Seguros, S.A.</v>
      </c>
      <c r="B522" s="51" t="s">
        <v>130</v>
      </c>
      <c r="C522" s="88">
        <f t="shared" si="159"/>
        <v>0</v>
      </c>
      <c r="D522" s="88">
        <f t="shared" si="160"/>
        <v>0</v>
      </c>
      <c r="E522" s="87" t="s">
        <v>171</v>
      </c>
      <c r="F522" s="87" t="s">
        <v>171</v>
      </c>
      <c r="G522" s="87">
        <f t="shared" si="161"/>
        <v>0</v>
      </c>
      <c r="H522" s="87" t="s">
        <v>171</v>
      </c>
      <c r="I522" s="87" t="s">
        <v>171</v>
      </c>
      <c r="J522" s="87">
        <f t="shared" si="162"/>
        <v>0</v>
      </c>
      <c r="K522" s="87" t="s">
        <v>171</v>
      </c>
      <c r="L522" s="87" t="s">
        <v>171</v>
      </c>
      <c r="M522" s="87">
        <f t="shared" si="163"/>
        <v>0</v>
      </c>
      <c r="N522" s="87" t="s">
        <v>171</v>
      </c>
      <c r="O522" s="87" t="s">
        <v>171</v>
      </c>
      <c r="P522" s="87">
        <f t="shared" si="164"/>
        <v>0</v>
      </c>
      <c r="Q522" s="87" t="s">
        <v>171</v>
      </c>
      <c r="R522" s="87" t="s">
        <v>171</v>
      </c>
      <c r="S522" s="87">
        <f t="shared" si="165"/>
        <v>0</v>
      </c>
      <c r="T522" s="87" t="s">
        <v>171</v>
      </c>
      <c r="U522" s="87" t="s">
        <v>171</v>
      </c>
      <c r="V522" s="87">
        <f t="shared" si="166"/>
        <v>0</v>
      </c>
      <c r="W522" s="87" t="s">
        <v>171</v>
      </c>
      <c r="X522" s="87" t="s">
        <v>171</v>
      </c>
      <c r="Y522" s="87">
        <f t="shared" si="167"/>
        <v>0</v>
      </c>
      <c r="Z522" s="87" t="s">
        <v>171</v>
      </c>
      <c r="AA522" s="87" t="s">
        <v>171</v>
      </c>
      <c r="AB522" s="87">
        <f t="shared" si="168"/>
        <v>0</v>
      </c>
      <c r="AC522" s="87" t="s">
        <v>171</v>
      </c>
      <c r="AD522" s="87" t="s">
        <v>171</v>
      </c>
      <c r="AE522" s="87">
        <f t="shared" si="169"/>
        <v>0</v>
      </c>
      <c r="AF522" s="87" t="s">
        <v>171</v>
      </c>
      <c r="AG522" s="87" t="s">
        <v>171</v>
      </c>
      <c r="AH522" s="87">
        <f t="shared" si="170"/>
        <v>0</v>
      </c>
      <c r="AI522" s="87" t="s">
        <v>171</v>
      </c>
      <c r="AJ522" s="87" t="s">
        <v>171</v>
      </c>
      <c r="AK522" s="87">
        <f t="shared" si="171"/>
        <v>0</v>
      </c>
      <c r="AM522" s="132" t="s">
        <v>8</v>
      </c>
    </row>
    <row r="523" spans="1:39" ht="15.95" customHeight="1" x14ac:dyDescent="0.4">
      <c r="A523" s="132" t="str">
        <f t="shared" si="158"/>
        <v>SeptiembreUnit, S.A.</v>
      </c>
      <c r="B523" s="51" t="s">
        <v>131</v>
      </c>
      <c r="C523" s="88">
        <f t="shared" si="159"/>
        <v>0</v>
      </c>
      <c r="D523" s="88">
        <f t="shared" si="160"/>
        <v>0</v>
      </c>
      <c r="E523" s="87" t="s">
        <v>171</v>
      </c>
      <c r="F523" s="87" t="s">
        <v>171</v>
      </c>
      <c r="G523" s="87">
        <f t="shared" si="161"/>
        <v>0</v>
      </c>
      <c r="H523" s="87" t="s">
        <v>171</v>
      </c>
      <c r="I523" s="87" t="s">
        <v>171</v>
      </c>
      <c r="J523" s="87">
        <f t="shared" si="162"/>
        <v>0</v>
      </c>
      <c r="K523" s="87" t="s">
        <v>171</v>
      </c>
      <c r="L523" s="87" t="s">
        <v>171</v>
      </c>
      <c r="M523" s="87">
        <f t="shared" si="163"/>
        <v>0</v>
      </c>
      <c r="N523" s="87" t="s">
        <v>171</v>
      </c>
      <c r="O523" s="87" t="s">
        <v>171</v>
      </c>
      <c r="P523" s="87">
        <f t="shared" si="164"/>
        <v>0</v>
      </c>
      <c r="Q523" s="87" t="s">
        <v>171</v>
      </c>
      <c r="R523" s="87" t="s">
        <v>171</v>
      </c>
      <c r="S523" s="87">
        <f t="shared" si="165"/>
        <v>0</v>
      </c>
      <c r="T523" s="87" t="s">
        <v>171</v>
      </c>
      <c r="U523" s="87" t="s">
        <v>171</v>
      </c>
      <c r="V523" s="87">
        <f t="shared" si="166"/>
        <v>0</v>
      </c>
      <c r="W523" s="87" t="s">
        <v>171</v>
      </c>
      <c r="X523" s="87" t="s">
        <v>171</v>
      </c>
      <c r="Y523" s="87">
        <f t="shared" si="167"/>
        <v>0</v>
      </c>
      <c r="Z523" s="87" t="s">
        <v>171</v>
      </c>
      <c r="AA523" s="87" t="s">
        <v>171</v>
      </c>
      <c r="AB523" s="87">
        <f t="shared" si="168"/>
        <v>0</v>
      </c>
      <c r="AC523" s="87" t="s">
        <v>171</v>
      </c>
      <c r="AD523" s="87" t="s">
        <v>171</v>
      </c>
      <c r="AE523" s="87">
        <f t="shared" si="169"/>
        <v>0</v>
      </c>
      <c r="AF523" s="87" t="s">
        <v>171</v>
      </c>
      <c r="AG523" s="87" t="s">
        <v>171</v>
      </c>
      <c r="AH523" s="87">
        <f t="shared" si="170"/>
        <v>0</v>
      </c>
      <c r="AI523" s="87" t="s">
        <v>171</v>
      </c>
      <c r="AJ523" s="87" t="s">
        <v>171</v>
      </c>
      <c r="AK523" s="87">
        <f t="shared" si="171"/>
        <v>0</v>
      </c>
      <c r="AM523" s="132" t="s">
        <v>8</v>
      </c>
    </row>
    <row r="524" spans="1:39" ht="15.95" customHeight="1" x14ac:dyDescent="0.4">
      <c r="A524" s="132" t="str">
        <f t="shared" si="158"/>
        <v>Total General</v>
      </c>
      <c r="B524" s="53" t="s">
        <v>19</v>
      </c>
      <c r="C524" s="61">
        <f>SUM(C491:C523)</f>
        <v>0</v>
      </c>
      <c r="D524" s="61">
        <f>SUM(D491:D523)</f>
        <v>0</v>
      </c>
      <c r="E524" s="61">
        <f>SUM(E491:E523)</f>
        <v>0</v>
      </c>
      <c r="F524" s="61">
        <f>SUM(F491:F523)</f>
        <v>0</v>
      </c>
      <c r="G524" s="61">
        <f t="shared" ref="G524" si="172">SUBTOTAL(109,E524:F524)</f>
        <v>0</v>
      </c>
      <c r="H524" s="61">
        <f>SUM(H491:H523)</f>
        <v>0</v>
      </c>
      <c r="I524" s="61">
        <f>SUM(I491:I523)</f>
        <v>0</v>
      </c>
      <c r="J524" s="61">
        <f t="shared" ref="J524" si="173">SUBTOTAL(109,H524:I524)</f>
        <v>0</v>
      </c>
      <c r="K524" s="61">
        <f>SUM(K491:K523)</f>
        <v>0</v>
      </c>
      <c r="L524" s="61">
        <f>SUM(L491:L523)</f>
        <v>0</v>
      </c>
      <c r="M524" s="61">
        <f t="shared" ref="M524" si="174">SUBTOTAL(109,K524:L524)</f>
        <v>0</v>
      </c>
      <c r="N524" s="61">
        <f>SUM(N491:N523)</f>
        <v>0</v>
      </c>
      <c r="O524" s="61">
        <f>SUM(O491:O523)</f>
        <v>0</v>
      </c>
      <c r="P524" s="61">
        <f t="shared" ref="P524" si="175">SUBTOTAL(109,N524:O524)</f>
        <v>0</v>
      </c>
      <c r="Q524" s="61">
        <f>SUM(Q491:Q523)</f>
        <v>0</v>
      </c>
      <c r="R524" s="61">
        <f>SUM(R491:R523)</f>
        <v>0</v>
      </c>
      <c r="S524" s="61">
        <f t="shared" ref="S524" si="176">SUBTOTAL(109,Q524:R524)</f>
        <v>0</v>
      </c>
      <c r="T524" s="61">
        <f>SUM(T491:T523)</f>
        <v>0</v>
      </c>
      <c r="U524" s="61">
        <f>SUM(U491:U523)</f>
        <v>0</v>
      </c>
      <c r="V524" s="61">
        <f t="shared" ref="V524" si="177">SUBTOTAL(109,T524:U524)</f>
        <v>0</v>
      </c>
      <c r="W524" s="61">
        <f>SUM(W491:W523)</f>
        <v>0</v>
      </c>
      <c r="X524" s="61">
        <f>SUM(X491:X523)</f>
        <v>0</v>
      </c>
      <c r="Y524" s="61">
        <f t="shared" ref="Y524" si="178">SUBTOTAL(109,W524:X524)</f>
        <v>0</v>
      </c>
      <c r="Z524" s="61">
        <f>SUM(Z491:Z523)</f>
        <v>0</v>
      </c>
      <c r="AA524" s="61">
        <f>SUM(AA491:AA523)</f>
        <v>0</v>
      </c>
      <c r="AB524" s="61">
        <f t="shared" ref="AB524" si="179">SUBTOTAL(109,Z524:AA524)</f>
        <v>0</v>
      </c>
      <c r="AC524" s="61">
        <f>SUM(AC491:AC523)</f>
        <v>0</v>
      </c>
      <c r="AD524" s="61">
        <f>SUM(AD491:AD523)</f>
        <v>0</v>
      </c>
      <c r="AE524" s="61">
        <f t="shared" ref="AE524" si="180">SUBTOTAL(109,AC524:AD524)</f>
        <v>0</v>
      </c>
      <c r="AF524" s="61">
        <f>SUM(AF491:AF523)</f>
        <v>0</v>
      </c>
      <c r="AG524" s="61">
        <f>SUM(AG491:AG523)</f>
        <v>0</v>
      </c>
      <c r="AH524" s="61">
        <f t="shared" ref="AH524" si="181">SUBTOTAL(109,AF524:AG524)</f>
        <v>0</v>
      </c>
      <c r="AI524" s="61">
        <f>SUM(AI491:AI523)</f>
        <v>0</v>
      </c>
      <c r="AJ524" s="61">
        <f>SUM(AJ491:AJ523)</f>
        <v>0</v>
      </c>
      <c r="AK524" s="61">
        <f t="shared" ref="AK524" si="182">SUBTOTAL(109,AI524:AJ524)</f>
        <v>0</v>
      </c>
    </row>
    <row r="525" spans="1:39" x14ac:dyDescent="0.4">
      <c r="A525" s="132" t="str">
        <f t="shared" si="158"/>
        <v/>
      </c>
      <c r="B525" s="34"/>
      <c r="C525" s="35"/>
      <c r="D525" s="34"/>
      <c r="E525" s="35"/>
      <c r="F525" s="34"/>
      <c r="G525" s="34"/>
      <c r="H525" s="35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</row>
    <row r="526" spans="1:39" x14ac:dyDescent="0.4">
      <c r="A526" s="132" t="str">
        <f>AM526&amp;B526</f>
        <v>% de Primas Exoneradas de Impuestos</v>
      </c>
      <c r="B526" s="5" t="s">
        <v>38</v>
      </c>
      <c r="C526" s="178">
        <f>IFERROR(D524/C527*100,0)</f>
        <v>0</v>
      </c>
      <c r="D526" s="178"/>
      <c r="E526" s="178">
        <f>IFERROR(F524/E527*100,0)</f>
        <v>0</v>
      </c>
      <c r="F526" s="178"/>
      <c r="G526" s="36"/>
      <c r="H526" s="178">
        <f>IFERROR(I524/H527*100,0)</f>
        <v>0</v>
      </c>
      <c r="I526" s="178"/>
      <c r="J526" s="36"/>
      <c r="K526" s="178">
        <f>IFERROR(L524/K527*100,0)</f>
        <v>0</v>
      </c>
      <c r="L526" s="178"/>
      <c r="M526" s="36"/>
      <c r="N526" s="178">
        <f>IFERROR(O524/N527*100,0)</f>
        <v>0</v>
      </c>
      <c r="O526" s="178"/>
      <c r="P526" s="36"/>
      <c r="Q526" s="178">
        <f>IFERROR(R524/Q527*100,0)</f>
        <v>0</v>
      </c>
      <c r="R526" s="178"/>
      <c r="S526" s="36"/>
      <c r="T526" s="178">
        <f>IFERROR(U524/T527*100,0)</f>
        <v>0</v>
      </c>
      <c r="U526" s="178"/>
      <c r="V526" s="36"/>
      <c r="W526" s="178">
        <f>IFERROR(X524/W527*100,0)</f>
        <v>0</v>
      </c>
      <c r="X526" s="178"/>
      <c r="Y526" s="36"/>
      <c r="Z526" s="178">
        <f>IFERROR(AA524/Z527*100,0)</f>
        <v>0</v>
      </c>
      <c r="AA526" s="178"/>
      <c r="AB526" s="36"/>
      <c r="AC526" s="178">
        <f>IFERROR(AD524/AC527*100,0)</f>
        <v>0</v>
      </c>
      <c r="AD526" s="178"/>
      <c r="AE526" s="36"/>
      <c r="AF526" s="178">
        <f>IFERROR(AG524/AF527*100,0)</f>
        <v>0</v>
      </c>
      <c r="AG526" s="178"/>
      <c r="AH526" s="36"/>
      <c r="AI526" s="178">
        <f>IFERROR(AJ524/AI527*100,0)</f>
        <v>0</v>
      </c>
      <c r="AJ526" s="178"/>
      <c r="AK526" s="36"/>
    </row>
    <row r="527" spans="1:39" x14ac:dyDescent="0.4">
      <c r="A527" s="132" t="str">
        <f>AM527&amp;B527</f>
        <v>Primas Netas Totales</v>
      </c>
      <c r="B527" s="5" t="s">
        <v>39</v>
      </c>
      <c r="C527" s="180">
        <f>IFERROR(C524+D524,0)</f>
        <v>0</v>
      </c>
      <c r="D527" s="181"/>
      <c r="E527" s="180">
        <f>IFERROR(E524+F524,0)</f>
        <v>0</v>
      </c>
      <c r="F527" s="181"/>
      <c r="G527" s="37"/>
      <c r="H527" s="180">
        <f>IFERROR(H524+I524,0)</f>
        <v>0</v>
      </c>
      <c r="I527" s="181"/>
      <c r="J527" s="37"/>
      <c r="K527" s="180">
        <f>IFERROR(K524+L524,0)</f>
        <v>0</v>
      </c>
      <c r="L527" s="181"/>
      <c r="M527" s="37"/>
      <c r="N527" s="180">
        <f>IFERROR(N524+O524,0)</f>
        <v>0</v>
      </c>
      <c r="O527" s="181"/>
      <c r="P527" s="37"/>
      <c r="Q527" s="180">
        <f>IFERROR(Q524+R524,0)</f>
        <v>0</v>
      </c>
      <c r="R527" s="181"/>
      <c r="S527" s="37"/>
      <c r="T527" s="180">
        <f>IFERROR(T524+U524,0)</f>
        <v>0</v>
      </c>
      <c r="U527" s="181"/>
      <c r="V527" s="37"/>
      <c r="W527" s="180">
        <f>IFERROR(W524+X524,0)</f>
        <v>0</v>
      </c>
      <c r="X527" s="181"/>
      <c r="Y527" s="37"/>
      <c r="Z527" s="180">
        <f>IFERROR(Z524+AA524,0)</f>
        <v>0</v>
      </c>
      <c r="AA527" s="181"/>
      <c r="AB527" s="37"/>
      <c r="AC527" s="180">
        <f>IFERROR(AC524+AD524,0)</f>
        <v>0</v>
      </c>
      <c r="AD527" s="181"/>
      <c r="AE527" s="37"/>
      <c r="AF527" s="180">
        <f>IFERROR(AF524+AG524,0)</f>
        <v>0</v>
      </c>
      <c r="AG527" s="181"/>
      <c r="AH527" s="37"/>
      <c r="AI527" s="180">
        <f>IFERROR(AI524+AJ524,0)</f>
        <v>0</v>
      </c>
      <c r="AJ527" s="181"/>
      <c r="AK527" s="37"/>
    </row>
    <row r="528" spans="1:39" x14ac:dyDescent="0.4">
      <c r="A528" s="132" t="str">
        <f>AM528&amp;B528</f>
        <v>% Por Ramos Primas Netas Cobradas</v>
      </c>
      <c r="B528" s="5" t="s">
        <v>40</v>
      </c>
      <c r="C528" s="178">
        <f>SUM(E528:AJ528,0)</f>
        <v>0</v>
      </c>
      <c r="D528" s="181"/>
      <c r="E528" s="178">
        <f>IFERROR(E527/C527*100,0)</f>
        <v>0</v>
      </c>
      <c r="F528" s="178"/>
      <c r="G528" s="36"/>
      <c r="H528" s="178">
        <f>IFERROR(H527/C527*100,0)</f>
        <v>0</v>
      </c>
      <c r="I528" s="178"/>
      <c r="J528" s="36"/>
      <c r="K528" s="178">
        <f>IFERROR(K527/C527*100,0)</f>
        <v>0</v>
      </c>
      <c r="L528" s="178"/>
      <c r="M528" s="36"/>
      <c r="N528" s="178">
        <f>IFERROR(N527/C527*100,0)</f>
        <v>0</v>
      </c>
      <c r="O528" s="178"/>
      <c r="P528" s="36"/>
      <c r="Q528" s="178">
        <f>IFERROR(Q527/C527*100,0)</f>
        <v>0</v>
      </c>
      <c r="R528" s="178"/>
      <c r="S528" s="36"/>
      <c r="T528" s="178">
        <f>IFERROR(T527/C527*100,0)</f>
        <v>0</v>
      </c>
      <c r="U528" s="178"/>
      <c r="V528" s="36"/>
      <c r="W528" s="178">
        <f>IFERROR(W527/C527*100,0)</f>
        <v>0</v>
      </c>
      <c r="X528" s="178"/>
      <c r="Y528" s="36"/>
      <c r="Z528" s="178">
        <f>IFERROR(Z527/C527*100,0)</f>
        <v>0</v>
      </c>
      <c r="AA528" s="178"/>
      <c r="AB528" s="36"/>
      <c r="AC528" s="178">
        <f>IFERROR(AC527/C527*100,0)</f>
        <v>0</v>
      </c>
      <c r="AD528" s="178"/>
      <c r="AE528" s="36"/>
      <c r="AF528" s="178">
        <f>IFERROR(AF527/C527*100,0)</f>
        <v>0</v>
      </c>
      <c r="AG528" s="178"/>
      <c r="AH528" s="36"/>
      <c r="AI528" s="178">
        <f>IFERROR(AI527/C527*100,0)</f>
        <v>0</v>
      </c>
      <c r="AJ528" s="178"/>
      <c r="AK528" s="36"/>
    </row>
    <row r="529" spans="1:37" x14ac:dyDescent="0.4">
      <c r="A529" s="132" t="str">
        <f t="shared" si="158"/>
        <v>Fuente: Superintendencia de Seguros, Dirección de Estudios del Sector Seguros</v>
      </c>
      <c r="B529" s="93" t="s">
        <v>172</v>
      </c>
    </row>
    <row r="530" spans="1:37" x14ac:dyDescent="0.4">
      <c r="A530" s="132" t="str">
        <f t="shared" si="158"/>
        <v/>
      </c>
      <c r="B530" s="38"/>
      <c r="K530" s="41"/>
    </row>
    <row r="531" spans="1:37" x14ac:dyDescent="0.4">
      <c r="A531" s="132" t="str">
        <f t="shared" si="158"/>
        <v/>
      </c>
      <c r="B531" s="38"/>
    </row>
    <row r="532" spans="1:37" x14ac:dyDescent="0.4">
      <c r="A532" s="132" t="str">
        <f t="shared" ref="A532:A590" si="183">AM532&amp;B532</f>
        <v/>
      </c>
      <c r="B532" s="38"/>
    </row>
    <row r="533" spans="1:37" x14ac:dyDescent="0.4">
      <c r="A533" s="132" t="str">
        <f t="shared" si="183"/>
        <v/>
      </c>
      <c r="B533" s="38"/>
    </row>
    <row r="534" spans="1:37" x14ac:dyDescent="0.4">
      <c r="A534" s="132" t="str">
        <f t="shared" si="183"/>
        <v/>
      </c>
      <c r="B534" s="38"/>
    </row>
    <row r="535" spans="1:37" x14ac:dyDescent="0.4">
      <c r="A535" s="132" t="str">
        <f t="shared" si="183"/>
        <v/>
      </c>
      <c r="B535" s="38"/>
    </row>
    <row r="536" spans="1:37" x14ac:dyDescent="0.4">
      <c r="A536" s="132" t="str">
        <f t="shared" si="183"/>
        <v/>
      </c>
    </row>
    <row r="537" spans="1:37" ht="20.25" customHeight="1" x14ac:dyDescent="0.6">
      <c r="A537" s="132" t="str">
        <f t="shared" si="183"/>
        <v>Superintendencia de Seguros</v>
      </c>
      <c r="B537" s="182" t="s">
        <v>42</v>
      </c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</row>
    <row r="538" spans="1:37" ht="12.75" customHeight="1" x14ac:dyDescent="0.4">
      <c r="A538" s="132" t="str">
        <f t="shared" si="183"/>
        <v>Primas Netas Cobradas por Compañías, Según Ramos</v>
      </c>
      <c r="B538" s="183" t="s">
        <v>56</v>
      </c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</row>
    <row r="539" spans="1:37" ht="12.75" customHeight="1" x14ac:dyDescent="0.4">
      <c r="A539" s="132" t="str">
        <f t="shared" si="183"/>
        <v>Octubre. 2022</v>
      </c>
      <c r="B539" s="184" t="s">
        <v>142</v>
      </c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</row>
    <row r="540" spans="1:37" ht="12.75" customHeight="1" x14ac:dyDescent="0.4">
      <c r="A540" s="132" t="str">
        <f t="shared" si="183"/>
        <v>(Valores en RD$)</v>
      </c>
      <c r="B540" s="183" t="s">
        <v>91</v>
      </c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</row>
    <row r="541" spans="1:37" x14ac:dyDescent="0.4">
      <c r="A541" s="132" t="str">
        <f t="shared" si="183"/>
        <v/>
      </c>
      <c r="B541" s="33"/>
      <c r="C541" s="44"/>
      <c r="D541" s="44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</row>
    <row r="542" spans="1:37" ht="13" thickBot="1" x14ac:dyDescent="0.45">
      <c r="A542" s="132" t="str">
        <f t="shared" si="183"/>
        <v/>
      </c>
    </row>
    <row r="543" spans="1:37" ht="24" customHeight="1" thickTop="1" thickBot="1" x14ac:dyDescent="0.45">
      <c r="A543" s="132" t="str">
        <f t="shared" si="183"/>
        <v>Compañías</v>
      </c>
      <c r="B543" s="173" t="s">
        <v>33</v>
      </c>
      <c r="C543" s="179" t="s">
        <v>0</v>
      </c>
      <c r="D543" s="179"/>
      <c r="E543" s="179" t="s">
        <v>12</v>
      </c>
      <c r="F543" s="179"/>
      <c r="G543" s="110"/>
      <c r="H543" s="179" t="s">
        <v>13</v>
      </c>
      <c r="I543" s="179"/>
      <c r="J543" s="110"/>
      <c r="K543" s="179" t="s">
        <v>14</v>
      </c>
      <c r="L543" s="179"/>
      <c r="M543" s="110"/>
      <c r="N543" s="179" t="s">
        <v>15</v>
      </c>
      <c r="O543" s="179"/>
      <c r="P543" s="110"/>
      <c r="Q543" s="179" t="s">
        <v>27</v>
      </c>
      <c r="R543" s="179"/>
      <c r="S543" s="110"/>
      <c r="T543" s="179" t="s">
        <v>35</v>
      </c>
      <c r="U543" s="179"/>
      <c r="V543" s="110"/>
      <c r="W543" s="179" t="s">
        <v>16</v>
      </c>
      <c r="X543" s="179"/>
      <c r="Y543" s="110"/>
      <c r="Z543" s="179" t="s">
        <v>67</v>
      </c>
      <c r="AA543" s="179"/>
      <c r="AB543" s="110"/>
      <c r="AC543" s="179" t="s">
        <v>34</v>
      </c>
      <c r="AD543" s="179"/>
      <c r="AE543" s="110"/>
      <c r="AF543" s="179" t="s">
        <v>17</v>
      </c>
      <c r="AG543" s="179"/>
      <c r="AH543" s="110"/>
      <c r="AI543" s="179" t="s">
        <v>18</v>
      </c>
      <c r="AJ543" s="179"/>
      <c r="AK543" s="29"/>
    </row>
    <row r="544" spans="1:37" ht="13.35" thickTop="1" thickBot="1" x14ac:dyDescent="0.45">
      <c r="A544" s="132" t="str">
        <f t="shared" si="183"/>
        <v/>
      </c>
      <c r="B544" s="186"/>
      <c r="C544" s="110" t="s">
        <v>28</v>
      </c>
      <c r="D544" s="110" t="s">
        <v>25</v>
      </c>
      <c r="E544" s="110" t="s">
        <v>28</v>
      </c>
      <c r="F544" s="110" t="s">
        <v>25</v>
      </c>
      <c r="G544" s="110"/>
      <c r="H544" s="110" t="s">
        <v>28</v>
      </c>
      <c r="I544" s="110" t="s">
        <v>25</v>
      </c>
      <c r="J544" s="110"/>
      <c r="K544" s="110" t="s">
        <v>28</v>
      </c>
      <c r="L544" s="110" t="s">
        <v>25</v>
      </c>
      <c r="M544" s="110"/>
      <c r="N544" s="110" t="s">
        <v>28</v>
      </c>
      <c r="O544" s="110" t="s">
        <v>25</v>
      </c>
      <c r="P544" s="110"/>
      <c r="Q544" s="110" t="s">
        <v>28</v>
      </c>
      <c r="R544" s="110" t="s">
        <v>25</v>
      </c>
      <c r="S544" s="110"/>
      <c r="T544" s="110" t="s">
        <v>28</v>
      </c>
      <c r="U544" s="110" t="s">
        <v>25</v>
      </c>
      <c r="V544" s="110"/>
      <c r="W544" s="110" t="s">
        <v>28</v>
      </c>
      <c r="X544" s="110" t="s">
        <v>25</v>
      </c>
      <c r="Y544" s="110"/>
      <c r="Z544" s="110" t="s">
        <v>28</v>
      </c>
      <c r="AA544" s="110" t="s">
        <v>25</v>
      </c>
      <c r="AB544" s="110"/>
      <c r="AC544" s="110" t="s">
        <v>28</v>
      </c>
      <c r="AD544" s="110" t="s">
        <v>25</v>
      </c>
      <c r="AE544" s="110"/>
      <c r="AF544" s="110" t="s">
        <v>28</v>
      </c>
      <c r="AG544" s="110" t="s">
        <v>25</v>
      </c>
      <c r="AH544" s="110"/>
      <c r="AI544" s="110" t="s">
        <v>28</v>
      </c>
      <c r="AJ544" s="110" t="s">
        <v>25</v>
      </c>
      <c r="AK544" s="29"/>
    </row>
    <row r="545" spans="1:39" ht="15.95" customHeight="1" thickTop="1" x14ac:dyDescent="0.4">
      <c r="A545" s="132" t="str">
        <f t="shared" si="183"/>
        <v>OctubreSeguros Universal, S. A.</v>
      </c>
      <c r="B545" s="87" t="s">
        <v>84</v>
      </c>
      <c r="C545" s="88">
        <f t="shared" ref="C545:C577" si="184">SUMIF($E$62:$AJ$62,$C$62,$E545:$AJ545)</f>
        <v>0</v>
      </c>
      <c r="D545" s="88">
        <f t="shared" ref="D545:D577" si="185">SUMIF($E$62:$AJ$62,$D$62,$E545:$AJ545)</f>
        <v>0</v>
      </c>
      <c r="E545" s="87" t="s">
        <v>171</v>
      </c>
      <c r="F545" s="87" t="s">
        <v>171</v>
      </c>
      <c r="G545" s="87">
        <f>SUBTOTAL(109,E545:F545)</f>
        <v>0</v>
      </c>
      <c r="H545" s="87" t="s">
        <v>171</v>
      </c>
      <c r="I545" s="87" t="s">
        <v>171</v>
      </c>
      <c r="J545" s="87">
        <f>SUBTOTAL(109,H545:I545)</f>
        <v>0</v>
      </c>
      <c r="K545" s="87" t="s">
        <v>171</v>
      </c>
      <c r="L545" s="87" t="s">
        <v>171</v>
      </c>
      <c r="M545" s="87">
        <f>SUBTOTAL(109,K545:L545)</f>
        <v>0</v>
      </c>
      <c r="N545" s="87" t="s">
        <v>171</v>
      </c>
      <c r="O545" s="87" t="s">
        <v>171</v>
      </c>
      <c r="P545" s="87">
        <f>SUBTOTAL(109,N545:O545)</f>
        <v>0</v>
      </c>
      <c r="Q545" s="87" t="s">
        <v>171</v>
      </c>
      <c r="R545" s="87" t="s">
        <v>171</v>
      </c>
      <c r="S545" s="87">
        <f>SUBTOTAL(109,Q545:R545)</f>
        <v>0</v>
      </c>
      <c r="T545" s="87" t="s">
        <v>171</v>
      </c>
      <c r="U545" s="87" t="s">
        <v>171</v>
      </c>
      <c r="V545" s="87">
        <f>SUBTOTAL(109,T545:U545)</f>
        <v>0</v>
      </c>
      <c r="W545" s="87" t="s">
        <v>171</v>
      </c>
      <c r="X545" s="87" t="s">
        <v>171</v>
      </c>
      <c r="Y545" s="87">
        <f>SUBTOTAL(109,W545:X545)</f>
        <v>0</v>
      </c>
      <c r="Z545" s="87" t="s">
        <v>171</v>
      </c>
      <c r="AA545" s="87" t="s">
        <v>171</v>
      </c>
      <c r="AB545" s="87">
        <f>SUBTOTAL(109,Z545:AA545)</f>
        <v>0</v>
      </c>
      <c r="AC545" s="87" t="s">
        <v>171</v>
      </c>
      <c r="AD545" s="87" t="s">
        <v>171</v>
      </c>
      <c r="AE545" s="87">
        <f>SUBTOTAL(109,AC545:AD545)</f>
        <v>0</v>
      </c>
      <c r="AF545" s="87" t="s">
        <v>171</v>
      </c>
      <c r="AG545" s="87" t="s">
        <v>171</v>
      </c>
      <c r="AH545" s="87">
        <f>SUBTOTAL(109,AF545:AG545)</f>
        <v>0</v>
      </c>
      <c r="AI545" s="87" t="s">
        <v>171</v>
      </c>
      <c r="AJ545" s="87" t="s">
        <v>171</v>
      </c>
      <c r="AK545" s="87">
        <f>SUBTOTAL(109,AI545:AJ545)</f>
        <v>0</v>
      </c>
      <c r="AM545" s="132" t="s">
        <v>9</v>
      </c>
    </row>
    <row r="546" spans="1:39" ht="15.95" customHeight="1" x14ac:dyDescent="0.4">
      <c r="A546" s="132" t="str">
        <f t="shared" si="183"/>
        <v>OctubreHumano Seguros, S. A.</v>
      </c>
      <c r="B546" s="51" t="s">
        <v>92</v>
      </c>
      <c r="C546" s="88">
        <f t="shared" si="184"/>
        <v>0</v>
      </c>
      <c r="D546" s="88">
        <f t="shared" si="185"/>
        <v>0</v>
      </c>
      <c r="E546" s="87" t="s">
        <v>171</v>
      </c>
      <c r="F546" s="87" t="s">
        <v>171</v>
      </c>
      <c r="G546" s="87">
        <f t="shared" ref="G546:G577" si="186">SUBTOTAL(109,E546:F546)</f>
        <v>0</v>
      </c>
      <c r="H546" s="87" t="s">
        <v>171</v>
      </c>
      <c r="I546" s="87" t="s">
        <v>171</v>
      </c>
      <c r="J546" s="87">
        <f t="shared" ref="J546:J577" si="187">SUBTOTAL(109,H546:I546)</f>
        <v>0</v>
      </c>
      <c r="K546" s="87" t="s">
        <v>171</v>
      </c>
      <c r="L546" s="87" t="s">
        <v>171</v>
      </c>
      <c r="M546" s="87">
        <f t="shared" ref="M546:M577" si="188">SUBTOTAL(109,K546:L546)</f>
        <v>0</v>
      </c>
      <c r="N546" s="87" t="s">
        <v>171</v>
      </c>
      <c r="O546" s="87" t="s">
        <v>171</v>
      </c>
      <c r="P546" s="87">
        <f t="shared" ref="P546:P577" si="189">SUBTOTAL(109,N546:O546)</f>
        <v>0</v>
      </c>
      <c r="Q546" s="87" t="s">
        <v>171</v>
      </c>
      <c r="R546" s="87" t="s">
        <v>171</v>
      </c>
      <c r="S546" s="87">
        <f t="shared" ref="S546:S577" si="190">SUBTOTAL(109,Q546:R546)</f>
        <v>0</v>
      </c>
      <c r="T546" s="87" t="s">
        <v>171</v>
      </c>
      <c r="U546" s="87" t="s">
        <v>171</v>
      </c>
      <c r="V546" s="87">
        <f t="shared" ref="V546:V577" si="191">SUBTOTAL(109,T546:U546)</f>
        <v>0</v>
      </c>
      <c r="W546" s="87" t="s">
        <v>171</v>
      </c>
      <c r="X546" s="87" t="s">
        <v>171</v>
      </c>
      <c r="Y546" s="87">
        <f t="shared" ref="Y546:Y577" si="192">SUBTOTAL(109,W546:X546)</f>
        <v>0</v>
      </c>
      <c r="Z546" s="87" t="s">
        <v>171</v>
      </c>
      <c r="AA546" s="87" t="s">
        <v>171</v>
      </c>
      <c r="AB546" s="87">
        <f t="shared" ref="AB546:AB577" si="193">SUBTOTAL(109,Z546:AA546)</f>
        <v>0</v>
      </c>
      <c r="AC546" s="87" t="s">
        <v>171</v>
      </c>
      <c r="AD546" s="87" t="s">
        <v>171</v>
      </c>
      <c r="AE546" s="87">
        <f t="shared" ref="AE546:AE577" si="194">SUBTOTAL(109,AC546:AD546)</f>
        <v>0</v>
      </c>
      <c r="AF546" s="87" t="s">
        <v>171</v>
      </c>
      <c r="AG546" s="87" t="s">
        <v>171</v>
      </c>
      <c r="AH546" s="87">
        <f t="shared" ref="AH546:AH577" si="195">SUBTOTAL(109,AF546:AG546)</f>
        <v>0</v>
      </c>
      <c r="AI546" s="87" t="s">
        <v>171</v>
      </c>
      <c r="AJ546" s="87" t="s">
        <v>171</v>
      </c>
      <c r="AK546" s="87">
        <f t="shared" ref="AK546:AK577" si="196">SUBTOTAL(109,AI546:AJ546)</f>
        <v>0</v>
      </c>
      <c r="AM546" s="132" t="s">
        <v>9</v>
      </c>
    </row>
    <row r="547" spans="1:39" ht="15.95" customHeight="1" x14ac:dyDescent="0.4">
      <c r="A547" s="132" t="str">
        <f t="shared" si="183"/>
        <v>OctubreSeguros Reservas, S. A.</v>
      </c>
      <c r="B547" s="51" t="s">
        <v>93</v>
      </c>
      <c r="C547" s="88">
        <f t="shared" si="184"/>
        <v>0</v>
      </c>
      <c r="D547" s="88">
        <f t="shared" si="185"/>
        <v>0</v>
      </c>
      <c r="E547" s="87" t="s">
        <v>171</v>
      </c>
      <c r="F547" s="87" t="s">
        <v>171</v>
      </c>
      <c r="G547" s="87">
        <f t="shared" si="186"/>
        <v>0</v>
      </c>
      <c r="H547" s="87" t="s">
        <v>171</v>
      </c>
      <c r="I547" s="87" t="s">
        <v>171</v>
      </c>
      <c r="J547" s="87">
        <f t="shared" si="187"/>
        <v>0</v>
      </c>
      <c r="K547" s="87" t="s">
        <v>171</v>
      </c>
      <c r="L547" s="87" t="s">
        <v>171</v>
      </c>
      <c r="M547" s="87">
        <f t="shared" si="188"/>
        <v>0</v>
      </c>
      <c r="N547" s="87" t="s">
        <v>171</v>
      </c>
      <c r="O547" s="87" t="s">
        <v>171</v>
      </c>
      <c r="P547" s="87">
        <f t="shared" si="189"/>
        <v>0</v>
      </c>
      <c r="Q547" s="87" t="s">
        <v>171</v>
      </c>
      <c r="R547" s="87" t="s">
        <v>171</v>
      </c>
      <c r="S547" s="87">
        <f t="shared" si="190"/>
        <v>0</v>
      </c>
      <c r="T547" s="87" t="s">
        <v>171</v>
      </c>
      <c r="U547" s="87" t="s">
        <v>171</v>
      </c>
      <c r="V547" s="87">
        <f t="shared" si="191"/>
        <v>0</v>
      </c>
      <c r="W547" s="87" t="s">
        <v>171</v>
      </c>
      <c r="X547" s="87" t="s">
        <v>171</v>
      </c>
      <c r="Y547" s="87">
        <f t="shared" si="192"/>
        <v>0</v>
      </c>
      <c r="Z547" s="87" t="s">
        <v>171</v>
      </c>
      <c r="AA547" s="87" t="s">
        <v>171</v>
      </c>
      <c r="AB547" s="87">
        <f t="shared" si="193"/>
        <v>0</v>
      </c>
      <c r="AC547" s="87" t="s">
        <v>171</v>
      </c>
      <c r="AD547" s="87" t="s">
        <v>171</v>
      </c>
      <c r="AE547" s="87">
        <f t="shared" si="194"/>
        <v>0</v>
      </c>
      <c r="AF547" s="87" t="s">
        <v>171</v>
      </c>
      <c r="AG547" s="87" t="s">
        <v>171</v>
      </c>
      <c r="AH547" s="87">
        <f t="shared" si="195"/>
        <v>0</v>
      </c>
      <c r="AI547" s="87" t="s">
        <v>171</v>
      </c>
      <c r="AJ547" s="87" t="s">
        <v>171</v>
      </c>
      <c r="AK547" s="87">
        <f t="shared" si="196"/>
        <v>0</v>
      </c>
      <c r="AM547" s="132" t="s">
        <v>9</v>
      </c>
    </row>
    <row r="548" spans="1:39" ht="15.95" customHeight="1" x14ac:dyDescent="0.4">
      <c r="A548" s="132" t="str">
        <f t="shared" si="183"/>
        <v>OctubreMapfre BHD Compañía de Seguros</v>
      </c>
      <c r="B548" s="51" t="s">
        <v>110</v>
      </c>
      <c r="C548" s="88">
        <f t="shared" si="184"/>
        <v>0</v>
      </c>
      <c r="D548" s="88">
        <f t="shared" si="185"/>
        <v>0</v>
      </c>
      <c r="E548" s="87" t="s">
        <v>171</v>
      </c>
      <c r="F548" s="87" t="s">
        <v>171</v>
      </c>
      <c r="G548" s="87">
        <f t="shared" si="186"/>
        <v>0</v>
      </c>
      <c r="H548" s="87" t="s">
        <v>171</v>
      </c>
      <c r="I548" s="87" t="s">
        <v>171</v>
      </c>
      <c r="J548" s="87">
        <f t="shared" si="187"/>
        <v>0</v>
      </c>
      <c r="K548" s="87" t="s">
        <v>171</v>
      </c>
      <c r="L548" s="87" t="s">
        <v>171</v>
      </c>
      <c r="M548" s="87">
        <f t="shared" si="188"/>
        <v>0</v>
      </c>
      <c r="N548" s="87" t="s">
        <v>171</v>
      </c>
      <c r="O548" s="87" t="s">
        <v>171</v>
      </c>
      <c r="P548" s="87">
        <f t="shared" si="189"/>
        <v>0</v>
      </c>
      <c r="Q548" s="87" t="s">
        <v>171</v>
      </c>
      <c r="R548" s="87" t="s">
        <v>171</v>
      </c>
      <c r="S548" s="87">
        <f t="shared" si="190"/>
        <v>0</v>
      </c>
      <c r="T548" s="87" t="s">
        <v>171</v>
      </c>
      <c r="U548" s="87" t="s">
        <v>171</v>
      </c>
      <c r="V548" s="87">
        <f t="shared" si="191"/>
        <v>0</v>
      </c>
      <c r="W548" s="87" t="s">
        <v>171</v>
      </c>
      <c r="X548" s="87" t="s">
        <v>171</v>
      </c>
      <c r="Y548" s="87">
        <f t="shared" si="192"/>
        <v>0</v>
      </c>
      <c r="Z548" s="87" t="s">
        <v>171</v>
      </c>
      <c r="AA548" s="87" t="s">
        <v>171</v>
      </c>
      <c r="AB548" s="87">
        <f t="shared" si="193"/>
        <v>0</v>
      </c>
      <c r="AC548" s="87" t="s">
        <v>171</v>
      </c>
      <c r="AD548" s="87" t="s">
        <v>171</v>
      </c>
      <c r="AE548" s="87">
        <f t="shared" si="194"/>
        <v>0</v>
      </c>
      <c r="AF548" s="87" t="s">
        <v>171</v>
      </c>
      <c r="AG548" s="87" t="s">
        <v>171</v>
      </c>
      <c r="AH548" s="87">
        <f t="shared" si="195"/>
        <v>0</v>
      </c>
      <c r="AI548" s="87" t="s">
        <v>171</v>
      </c>
      <c r="AJ548" s="87" t="s">
        <v>171</v>
      </c>
      <c r="AK548" s="87">
        <f t="shared" si="196"/>
        <v>0</v>
      </c>
      <c r="AM548" s="132" t="s">
        <v>9</v>
      </c>
    </row>
    <row r="549" spans="1:39" ht="15.95" customHeight="1" x14ac:dyDescent="0.4">
      <c r="A549" s="132" t="str">
        <f t="shared" si="183"/>
        <v>OctubreLa Colonial, S. A., Compañia De Seguros</v>
      </c>
      <c r="B549" s="51" t="s">
        <v>111</v>
      </c>
      <c r="C549" s="88">
        <f t="shared" si="184"/>
        <v>0</v>
      </c>
      <c r="D549" s="88">
        <f t="shared" si="185"/>
        <v>0</v>
      </c>
      <c r="E549" s="87" t="s">
        <v>171</v>
      </c>
      <c r="F549" s="87" t="s">
        <v>171</v>
      </c>
      <c r="G549" s="87">
        <f t="shared" si="186"/>
        <v>0</v>
      </c>
      <c r="H549" s="87" t="s">
        <v>171</v>
      </c>
      <c r="I549" s="87" t="s">
        <v>171</v>
      </c>
      <c r="J549" s="87">
        <f t="shared" si="187"/>
        <v>0</v>
      </c>
      <c r="K549" s="87" t="s">
        <v>171</v>
      </c>
      <c r="L549" s="87" t="s">
        <v>171</v>
      </c>
      <c r="M549" s="87">
        <f t="shared" si="188"/>
        <v>0</v>
      </c>
      <c r="N549" s="87" t="s">
        <v>171</v>
      </c>
      <c r="O549" s="87" t="s">
        <v>171</v>
      </c>
      <c r="P549" s="87">
        <f t="shared" si="189"/>
        <v>0</v>
      </c>
      <c r="Q549" s="87" t="s">
        <v>171</v>
      </c>
      <c r="R549" s="87" t="s">
        <v>171</v>
      </c>
      <c r="S549" s="87">
        <f t="shared" si="190"/>
        <v>0</v>
      </c>
      <c r="T549" s="87" t="s">
        <v>171</v>
      </c>
      <c r="U549" s="87" t="s">
        <v>171</v>
      </c>
      <c r="V549" s="87">
        <f t="shared" si="191"/>
        <v>0</v>
      </c>
      <c r="W549" s="87" t="s">
        <v>171</v>
      </c>
      <c r="X549" s="87" t="s">
        <v>171</v>
      </c>
      <c r="Y549" s="87">
        <f t="shared" si="192"/>
        <v>0</v>
      </c>
      <c r="Z549" s="87" t="s">
        <v>171</v>
      </c>
      <c r="AA549" s="87" t="s">
        <v>171</v>
      </c>
      <c r="AB549" s="87">
        <f t="shared" si="193"/>
        <v>0</v>
      </c>
      <c r="AC549" s="87" t="s">
        <v>171</v>
      </c>
      <c r="AD549" s="87" t="s">
        <v>171</v>
      </c>
      <c r="AE549" s="87">
        <f t="shared" si="194"/>
        <v>0</v>
      </c>
      <c r="AF549" s="87" t="s">
        <v>171</v>
      </c>
      <c r="AG549" s="87" t="s">
        <v>171</v>
      </c>
      <c r="AH549" s="87">
        <f t="shared" si="195"/>
        <v>0</v>
      </c>
      <c r="AI549" s="87" t="s">
        <v>171</v>
      </c>
      <c r="AJ549" s="87" t="s">
        <v>171</v>
      </c>
      <c r="AK549" s="87">
        <f t="shared" si="196"/>
        <v>0</v>
      </c>
      <c r="AM549" s="132" t="s">
        <v>9</v>
      </c>
    </row>
    <row r="550" spans="1:39" ht="15.95" customHeight="1" x14ac:dyDescent="0.4">
      <c r="A550" s="132" t="str">
        <f t="shared" si="183"/>
        <v>OctubreSeguros Sura, S.A.</v>
      </c>
      <c r="B550" s="51" t="s">
        <v>112</v>
      </c>
      <c r="C550" s="88">
        <f t="shared" si="184"/>
        <v>0</v>
      </c>
      <c r="D550" s="88">
        <f t="shared" si="185"/>
        <v>0</v>
      </c>
      <c r="E550" s="87" t="s">
        <v>171</v>
      </c>
      <c r="F550" s="87" t="s">
        <v>171</v>
      </c>
      <c r="G550" s="87">
        <f t="shared" si="186"/>
        <v>0</v>
      </c>
      <c r="H550" s="87" t="s">
        <v>171</v>
      </c>
      <c r="I550" s="87" t="s">
        <v>171</v>
      </c>
      <c r="J550" s="87">
        <f t="shared" si="187"/>
        <v>0</v>
      </c>
      <c r="K550" s="87" t="s">
        <v>171</v>
      </c>
      <c r="L550" s="87" t="s">
        <v>171</v>
      </c>
      <c r="M550" s="87">
        <f t="shared" si="188"/>
        <v>0</v>
      </c>
      <c r="N550" s="87" t="s">
        <v>171</v>
      </c>
      <c r="O550" s="87" t="s">
        <v>171</v>
      </c>
      <c r="P550" s="87">
        <f t="shared" si="189"/>
        <v>0</v>
      </c>
      <c r="Q550" s="87" t="s">
        <v>171</v>
      </c>
      <c r="R550" s="87" t="s">
        <v>171</v>
      </c>
      <c r="S550" s="87">
        <f t="shared" si="190"/>
        <v>0</v>
      </c>
      <c r="T550" s="87" t="s">
        <v>171</v>
      </c>
      <c r="U550" s="87" t="s">
        <v>171</v>
      </c>
      <c r="V550" s="87">
        <f t="shared" si="191"/>
        <v>0</v>
      </c>
      <c r="W550" s="87" t="s">
        <v>171</v>
      </c>
      <c r="X550" s="87" t="s">
        <v>171</v>
      </c>
      <c r="Y550" s="87">
        <f t="shared" si="192"/>
        <v>0</v>
      </c>
      <c r="Z550" s="87" t="s">
        <v>171</v>
      </c>
      <c r="AA550" s="87" t="s">
        <v>171</v>
      </c>
      <c r="AB550" s="87">
        <f t="shared" si="193"/>
        <v>0</v>
      </c>
      <c r="AC550" s="87" t="s">
        <v>171</v>
      </c>
      <c r="AD550" s="87" t="s">
        <v>171</v>
      </c>
      <c r="AE550" s="87">
        <f t="shared" si="194"/>
        <v>0</v>
      </c>
      <c r="AF550" s="87" t="s">
        <v>171</v>
      </c>
      <c r="AG550" s="87" t="s">
        <v>171</v>
      </c>
      <c r="AH550" s="87">
        <f t="shared" si="195"/>
        <v>0</v>
      </c>
      <c r="AI550" s="87" t="s">
        <v>171</v>
      </c>
      <c r="AJ550" s="87" t="s">
        <v>171</v>
      </c>
      <c r="AK550" s="87">
        <f t="shared" si="196"/>
        <v>0</v>
      </c>
      <c r="AM550" s="132" t="s">
        <v>9</v>
      </c>
    </row>
    <row r="551" spans="1:39" ht="15.95" customHeight="1" x14ac:dyDescent="0.4">
      <c r="A551" s="132" t="str">
        <f t="shared" si="183"/>
        <v>OctubreSeguros Crecer, S. A.</v>
      </c>
      <c r="B551" s="51" t="s">
        <v>94</v>
      </c>
      <c r="C551" s="88">
        <f t="shared" si="184"/>
        <v>0</v>
      </c>
      <c r="D551" s="88">
        <f t="shared" si="185"/>
        <v>0</v>
      </c>
      <c r="E551" s="87" t="s">
        <v>171</v>
      </c>
      <c r="F551" s="87" t="s">
        <v>171</v>
      </c>
      <c r="G551" s="87">
        <f t="shared" si="186"/>
        <v>0</v>
      </c>
      <c r="H551" s="87" t="s">
        <v>171</v>
      </c>
      <c r="I551" s="87" t="s">
        <v>171</v>
      </c>
      <c r="J551" s="87">
        <f t="shared" si="187"/>
        <v>0</v>
      </c>
      <c r="K551" s="87" t="s">
        <v>171</v>
      </c>
      <c r="L551" s="87" t="s">
        <v>171</v>
      </c>
      <c r="M551" s="87">
        <f t="shared" si="188"/>
        <v>0</v>
      </c>
      <c r="N551" s="87" t="s">
        <v>171</v>
      </c>
      <c r="O551" s="87" t="s">
        <v>171</v>
      </c>
      <c r="P551" s="87">
        <f t="shared" si="189"/>
        <v>0</v>
      </c>
      <c r="Q551" s="87" t="s">
        <v>171</v>
      </c>
      <c r="R551" s="87" t="s">
        <v>171</v>
      </c>
      <c r="S551" s="87">
        <f t="shared" si="190"/>
        <v>0</v>
      </c>
      <c r="T551" s="87" t="s">
        <v>171</v>
      </c>
      <c r="U551" s="87" t="s">
        <v>171</v>
      </c>
      <c r="V551" s="87">
        <f t="shared" si="191"/>
        <v>0</v>
      </c>
      <c r="W551" s="87" t="s">
        <v>171</v>
      </c>
      <c r="X551" s="87" t="s">
        <v>171</v>
      </c>
      <c r="Y551" s="87">
        <f t="shared" si="192"/>
        <v>0</v>
      </c>
      <c r="Z551" s="87" t="s">
        <v>171</v>
      </c>
      <c r="AA551" s="87" t="s">
        <v>171</v>
      </c>
      <c r="AB551" s="87">
        <f t="shared" si="193"/>
        <v>0</v>
      </c>
      <c r="AC551" s="87" t="s">
        <v>171</v>
      </c>
      <c r="AD551" s="87" t="s">
        <v>171</v>
      </c>
      <c r="AE551" s="87">
        <f t="shared" si="194"/>
        <v>0</v>
      </c>
      <c r="AF551" s="87" t="s">
        <v>171</v>
      </c>
      <c r="AG551" s="87" t="s">
        <v>171</v>
      </c>
      <c r="AH551" s="87">
        <f t="shared" si="195"/>
        <v>0</v>
      </c>
      <c r="AI551" s="87" t="s">
        <v>171</v>
      </c>
      <c r="AJ551" s="87" t="s">
        <v>171</v>
      </c>
      <c r="AK551" s="87">
        <f t="shared" si="196"/>
        <v>0</v>
      </c>
      <c r="AM551" s="132" t="s">
        <v>9</v>
      </c>
    </row>
    <row r="552" spans="1:39" ht="15.95" customHeight="1" x14ac:dyDescent="0.4">
      <c r="A552" s="132" t="str">
        <f t="shared" si="183"/>
        <v>OctubreWorldwide Seguros, S. A.</v>
      </c>
      <c r="B552" s="51" t="s">
        <v>113</v>
      </c>
      <c r="C552" s="88">
        <f t="shared" si="184"/>
        <v>0</v>
      </c>
      <c r="D552" s="88">
        <f t="shared" si="185"/>
        <v>0</v>
      </c>
      <c r="E552" s="87" t="s">
        <v>171</v>
      </c>
      <c r="F552" s="87" t="s">
        <v>171</v>
      </c>
      <c r="G552" s="87">
        <f t="shared" si="186"/>
        <v>0</v>
      </c>
      <c r="H552" s="87" t="s">
        <v>171</v>
      </c>
      <c r="I552" s="87" t="s">
        <v>171</v>
      </c>
      <c r="J552" s="87">
        <f t="shared" si="187"/>
        <v>0</v>
      </c>
      <c r="K552" s="87" t="s">
        <v>171</v>
      </c>
      <c r="L552" s="87" t="s">
        <v>171</v>
      </c>
      <c r="M552" s="87">
        <f t="shared" si="188"/>
        <v>0</v>
      </c>
      <c r="N552" s="87" t="s">
        <v>171</v>
      </c>
      <c r="O552" s="87" t="s">
        <v>171</v>
      </c>
      <c r="P552" s="87">
        <f t="shared" si="189"/>
        <v>0</v>
      </c>
      <c r="Q552" s="87" t="s">
        <v>171</v>
      </c>
      <c r="R552" s="87" t="s">
        <v>171</v>
      </c>
      <c r="S552" s="87">
        <f t="shared" si="190"/>
        <v>0</v>
      </c>
      <c r="T552" s="87" t="s">
        <v>171</v>
      </c>
      <c r="U552" s="87" t="s">
        <v>171</v>
      </c>
      <c r="V552" s="87">
        <f t="shared" si="191"/>
        <v>0</v>
      </c>
      <c r="W552" s="87" t="s">
        <v>171</v>
      </c>
      <c r="X552" s="87" t="s">
        <v>171</v>
      </c>
      <c r="Y552" s="87">
        <f t="shared" si="192"/>
        <v>0</v>
      </c>
      <c r="Z552" s="87" t="s">
        <v>171</v>
      </c>
      <c r="AA552" s="87" t="s">
        <v>171</v>
      </c>
      <c r="AB552" s="87">
        <f t="shared" si="193"/>
        <v>0</v>
      </c>
      <c r="AC552" s="87" t="s">
        <v>171</v>
      </c>
      <c r="AD552" s="87" t="s">
        <v>171</v>
      </c>
      <c r="AE552" s="87">
        <f t="shared" si="194"/>
        <v>0</v>
      </c>
      <c r="AF552" s="87" t="s">
        <v>171</v>
      </c>
      <c r="AG552" s="87" t="s">
        <v>171</v>
      </c>
      <c r="AH552" s="87">
        <f t="shared" si="195"/>
        <v>0</v>
      </c>
      <c r="AI552" s="87" t="s">
        <v>171</v>
      </c>
      <c r="AJ552" s="87" t="s">
        <v>171</v>
      </c>
      <c r="AK552" s="87">
        <f t="shared" si="196"/>
        <v>0</v>
      </c>
      <c r="AM552" s="132" t="s">
        <v>9</v>
      </c>
    </row>
    <row r="553" spans="1:39" ht="15.95" customHeight="1" x14ac:dyDescent="0.4">
      <c r="A553" s="132" t="str">
        <f t="shared" si="183"/>
        <v>OctubreGeneral de Seguros, S. A.</v>
      </c>
      <c r="B553" s="51" t="s">
        <v>77</v>
      </c>
      <c r="C553" s="88">
        <f t="shared" si="184"/>
        <v>0</v>
      </c>
      <c r="D553" s="88">
        <f t="shared" si="185"/>
        <v>0</v>
      </c>
      <c r="E553" s="87" t="s">
        <v>171</v>
      </c>
      <c r="F553" s="87" t="s">
        <v>171</v>
      </c>
      <c r="G553" s="87">
        <f t="shared" si="186"/>
        <v>0</v>
      </c>
      <c r="H553" s="87" t="s">
        <v>171</v>
      </c>
      <c r="I553" s="87" t="s">
        <v>171</v>
      </c>
      <c r="J553" s="87">
        <f t="shared" si="187"/>
        <v>0</v>
      </c>
      <c r="K553" s="87" t="s">
        <v>171</v>
      </c>
      <c r="L553" s="87" t="s">
        <v>171</v>
      </c>
      <c r="M553" s="87">
        <f t="shared" si="188"/>
        <v>0</v>
      </c>
      <c r="N553" s="87" t="s">
        <v>171</v>
      </c>
      <c r="O553" s="87" t="s">
        <v>171</v>
      </c>
      <c r="P553" s="87">
        <f t="shared" si="189"/>
        <v>0</v>
      </c>
      <c r="Q553" s="87" t="s">
        <v>171</v>
      </c>
      <c r="R553" s="87" t="s">
        <v>171</v>
      </c>
      <c r="S553" s="87">
        <f t="shared" si="190"/>
        <v>0</v>
      </c>
      <c r="T553" s="87" t="s">
        <v>171</v>
      </c>
      <c r="U553" s="87" t="s">
        <v>171</v>
      </c>
      <c r="V553" s="87">
        <f t="shared" si="191"/>
        <v>0</v>
      </c>
      <c r="W553" s="87" t="s">
        <v>171</v>
      </c>
      <c r="X553" s="87" t="s">
        <v>171</v>
      </c>
      <c r="Y553" s="87">
        <f t="shared" si="192"/>
        <v>0</v>
      </c>
      <c r="Z553" s="87" t="s">
        <v>171</v>
      </c>
      <c r="AA553" s="87" t="s">
        <v>171</v>
      </c>
      <c r="AB553" s="87">
        <f t="shared" si="193"/>
        <v>0</v>
      </c>
      <c r="AC553" s="87" t="s">
        <v>171</v>
      </c>
      <c r="AD553" s="87" t="s">
        <v>171</v>
      </c>
      <c r="AE553" s="87">
        <f t="shared" si="194"/>
        <v>0</v>
      </c>
      <c r="AF553" s="87" t="s">
        <v>171</v>
      </c>
      <c r="AG553" s="87" t="s">
        <v>171</v>
      </c>
      <c r="AH553" s="87">
        <f t="shared" si="195"/>
        <v>0</v>
      </c>
      <c r="AI553" s="87" t="s">
        <v>171</v>
      </c>
      <c r="AJ553" s="87" t="s">
        <v>171</v>
      </c>
      <c r="AK553" s="87">
        <f t="shared" si="196"/>
        <v>0</v>
      </c>
      <c r="AM553" s="132" t="s">
        <v>9</v>
      </c>
    </row>
    <row r="554" spans="1:39" ht="15.95" customHeight="1" x14ac:dyDescent="0.4">
      <c r="A554" s="132" t="str">
        <f t="shared" si="183"/>
        <v>OctubreSeguros Pepín, S. A.</v>
      </c>
      <c r="B554" s="51" t="s">
        <v>114</v>
      </c>
      <c r="C554" s="88">
        <f t="shared" si="184"/>
        <v>0</v>
      </c>
      <c r="D554" s="88">
        <f t="shared" si="185"/>
        <v>0</v>
      </c>
      <c r="E554" s="87" t="s">
        <v>171</v>
      </c>
      <c r="F554" s="87" t="s">
        <v>171</v>
      </c>
      <c r="G554" s="87">
        <f t="shared" si="186"/>
        <v>0</v>
      </c>
      <c r="H554" s="87" t="s">
        <v>171</v>
      </c>
      <c r="I554" s="87" t="s">
        <v>171</v>
      </c>
      <c r="J554" s="87">
        <f t="shared" si="187"/>
        <v>0</v>
      </c>
      <c r="K554" s="87" t="s">
        <v>171</v>
      </c>
      <c r="L554" s="87" t="s">
        <v>171</v>
      </c>
      <c r="M554" s="87">
        <f t="shared" si="188"/>
        <v>0</v>
      </c>
      <c r="N554" s="87" t="s">
        <v>171</v>
      </c>
      <c r="O554" s="87" t="s">
        <v>171</v>
      </c>
      <c r="P554" s="87">
        <f t="shared" si="189"/>
        <v>0</v>
      </c>
      <c r="Q554" s="87" t="s">
        <v>171</v>
      </c>
      <c r="R554" s="87" t="s">
        <v>171</v>
      </c>
      <c r="S554" s="87">
        <f t="shared" si="190"/>
        <v>0</v>
      </c>
      <c r="T554" s="87" t="s">
        <v>171</v>
      </c>
      <c r="U554" s="87" t="s">
        <v>171</v>
      </c>
      <c r="V554" s="87">
        <f t="shared" si="191"/>
        <v>0</v>
      </c>
      <c r="W554" s="87" t="s">
        <v>171</v>
      </c>
      <c r="X554" s="87" t="s">
        <v>171</v>
      </c>
      <c r="Y554" s="87">
        <f t="shared" si="192"/>
        <v>0</v>
      </c>
      <c r="Z554" s="87" t="s">
        <v>171</v>
      </c>
      <c r="AA554" s="87" t="s">
        <v>171</v>
      </c>
      <c r="AB554" s="87">
        <f t="shared" si="193"/>
        <v>0</v>
      </c>
      <c r="AC554" s="87" t="s">
        <v>171</v>
      </c>
      <c r="AD554" s="87" t="s">
        <v>171</v>
      </c>
      <c r="AE554" s="87">
        <f t="shared" si="194"/>
        <v>0</v>
      </c>
      <c r="AF554" s="87" t="s">
        <v>171</v>
      </c>
      <c r="AG554" s="87" t="s">
        <v>171</v>
      </c>
      <c r="AH554" s="87">
        <f t="shared" si="195"/>
        <v>0</v>
      </c>
      <c r="AI554" s="87" t="s">
        <v>171</v>
      </c>
      <c r="AJ554" s="87" t="s">
        <v>171</v>
      </c>
      <c r="AK554" s="87">
        <f t="shared" si="196"/>
        <v>0</v>
      </c>
      <c r="AM554" s="132" t="s">
        <v>9</v>
      </c>
    </row>
    <row r="555" spans="1:39" ht="15.95" customHeight="1" x14ac:dyDescent="0.4">
      <c r="A555" s="132" t="str">
        <f t="shared" si="183"/>
        <v>OctubreLa Monumental de Seguros, S. A.</v>
      </c>
      <c r="B555" s="51" t="s">
        <v>85</v>
      </c>
      <c r="C555" s="88">
        <f t="shared" si="184"/>
        <v>0</v>
      </c>
      <c r="D555" s="88">
        <f t="shared" si="185"/>
        <v>0</v>
      </c>
      <c r="E555" s="87" t="s">
        <v>171</v>
      </c>
      <c r="F555" s="87" t="s">
        <v>171</v>
      </c>
      <c r="G555" s="87">
        <f t="shared" si="186"/>
        <v>0</v>
      </c>
      <c r="H555" s="87" t="s">
        <v>171</v>
      </c>
      <c r="I555" s="87" t="s">
        <v>171</v>
      </c>
      <c r="J555" s="87">
        <f t="shared" si="187"/>
        <v>0</v>
      </c>
      <c r="K555" s="87" t="s">
        <v>171</v>
      </c>
      <c r="L555" s="87" t="s">
        <v>171</v>
      </c>
      <c r="M555" s="87">
        <f t="shared" si="188"/>
        <v>0</v>
      </c>
      <c r="N555" s="87" t="s">
        <v>171</v>
      </c>
      <c r="O555" s="87" t="s">
        <v>171</v>
      </c>
      <c r="P555" s="87">
        <f t="shared" si="189"/>
        <v>0</v>
      </c>
      <c r="Q555" s="87" t="s">
        <v>171</v>
      </c>
      <c r="R555" s="87" t="s">
        <v>171</v>
      </c>
      <c r="S555" s="87">
        <f t="shared" si="190"/>
        <v>0</v>
      </c>
      <c r="T555" s="87" t="s">
        <v>171</v>
      </c>
      <c r="U555" s="87" t="s">
        <v>171</v>
      </c>
      <c r="V555" s="87">
        <f t="shared" si="191"/>
        <v>0</v>
      </c>
      <c r="W555" s="87" t="s">
        <v>171</v>
      </c>
      <c r="X555" s="87" t="s">
        <v>171</v>
      </c>
      <c r="Y555" s="87">
        <f t="shared" si="192"/>
        <v>0</v>
      </c>
      <c r="Z555" s="87" t="s">
        <v>171</v>
      </c>
      <c r="AA555" s="87" t="s">
        <v>171</v>
      </c>
      <c r="AB555" s="87">
        <f t="shared" si="193"/>
        <v>0</v>
      </c>
      <c r="AC555" s="87" t="s">
        <v>171</v>
      </c>
      <c r="AD555" s="87" t="s">
        <v>171</v>
      </c>
      <c r="AE555" s="87">
        <f t="shared" si="194"/>
        <v>0</v>
      </c>
      <c r="AF555" s="87" t="s">
        <v>171</v>
      </c>
      <c r="AG555" s="87" t="s">
        <v>171</v>
      </c>
      <c r="AH555" s="87">
        <f t="shared" si="195"/>
        <v>0</v>
      </c>
      <c r="AI555" s="87" t="s">
        <v>171</v>
      </c>
      <c r="AJ555" s="87" t="s">
        <v>171</v>
      </c>
      <c r="AK555" s="87">
        <f t="shared" si="196"/>
        <v>0</v>
      </c>
      <c r="AM555" s="132" t="s">
        <v>9</v>
      </c>
    </row>
    <row r="556" spans="1:39" ht="15.95" customHeight="1" x14ac:dyDescent="0.4">
      <c r="A556" s="132" t="str">
        <f t="shared" si="183"/>
        <v>OctubreCompañía Dominicana de Seguros, C. por A.</v>
      </c>
      <c r="B556" s="51" t="s">
        <v>115</v>
      </c>
      <c r="C556" s="88">
        <f t="shared" si="184"/>
        <v>0</v>
      </c>
      <c r="D556" s="88">
        <f t="shared" si="185"/>
        <v>0</v>
      </c>
      <c r="E556" s="87" t="s">
        <v>171</v>
      </c>
      <c r="F556" s="87" t="s">
        <v>171</v>
      </c>
      <c r="G556" s="87">
        <f t="shared" si="186"/>
        <v>0</v>
      </c>
      <c r="H556" s="87" t="s">
        <v>171</v>
      </c>
      <c r="I556" s="87" t="s">
        <v>171</v>
      </c>
      <c r="J556" s="87">
        <f t="shared" si="187"/>
        <v>0</v>
      </c>
      <c r="K556" s="87" t="s">
        <v>171</v>
      </c>
      <c r="L556" s="87" t="s">
        <v>171</v>
      </c>
      <c r="M556" s="87">
        <f t="shared" si="188"/>
        <v>0</v>
      </c>
      <c r="N556" s="87" t="s">
        <v>171</v>
      </c>
      <c r="O556" s="87" t="s">
        <v>171</v>
      </c>
      <c r="P556" s="87">
        <f t="shared" si="189"/>
        <v>0</v>
      </c>
      <c r="Q556" s="87" t="s">
        <v>171</v>
      </c>
      <c r="R556" s="87" t="s">
        <v>171</v>
      </c>
      <c r="S556" s="87">
        <f t="shared" si="190"/>
        <v>0</v>
      </c>
      <c r="T556" s="87" t="s">
        <v>171</v>
      </c>
      <c r="U556" s="87" t="s">
        <v>171</v>
      </c>
      <c r="V556" s="87">
        <f t="shared" si="191"/>
        <v>0</v>
      </c>
      <c r="W556" s="87" t="s">
        <v>171</v>
      </c>
      <c r="X556" s="87" t="s">
        <v>171</v>
      </c>
      <c r="Y556" s="87">
        <f t="shared" si="192"/>
        <v>0</v>
      </c>
      <c r="Z556" s="87" t="s">
        <v>171</v>
      </c>
      <c r="AA556" s="87" t="s">
        <v>171</v>
      </c>
      <c r="AB556" s="87">
        <f t="shared" si="193"/>
        <v>0</v>
      </c>
      <c r="AC556" s="87" t="s">
        <v>171</v>
      </c>
      <c r="AD556" s="87" t="s">
        <v>171</v>
      </c>
      <c r="AE556" s="87">
        <f t="shared" si="194"/>
        <v>0</v>
      </c>
      <c r="AF556" s="87" t="s">
        <v>171</v>
      </c>
      <c r="AG556" s="87" t="s">
        <v>171</v>
      </c>
      <c r="AH556" s="87">
        <f t="shared" si="195"/>
        <v>0</v>
      </c>
      <c r="AI556" s="87" t="s">
        <v>171</v>
      </c>
      <c r="AJ556" s="87" t="s">
        <v>171</v>
      </c>
      <c r="AK556" s="87">
        <f t="shared" si="196"/>
        <v>0</v>
      </c>
      <c r="AM556" s="132" t="s">
        <v>9</v>
      </c>
    </row>
    <row r="557" spans="1:39" ht="15.95" customHeight="1" x14ac:dyDescent="0.4">
      <c r="A557" s="132" t="str">
        <f t="shared" si="183"/>
        <v>OctubrePatria, S. A., Compañía de Seguros</v>
      </c>
      <c r="B557" s="51" t="s">
        <v>116</v>
      </c>
      <c r="C557" s="88">
        <f t="shared" si="184"/>
        <v>0</v>
      </c>
      <c r="D557" s="88">
        <f t="shared" si="185"/>
        <v>0</v>
      </c>
      <c r="E557" s="87" t="s">
        <v>171</v>
      </c>
      <c r="F557" s="87" t="s">
        <v>171</v>
      </c>
      <c r="G557" s="87">
        <f t="shared" si="186"/>
        <v>0</v>
      </c>
      <c r="H557" s="87" t="s">
        <v>171</v>
      </c>
      <c r="I557" s="87" t="s">
        <v>171</v>
      </c>
      <c r="J557" s="87">
        <f t="shared" si="187"/>
        <v>0</v>
      </c>
      <c r="K557" s="87" t="s">
        <v>171</v>
      </c>
      <c r="L557" s="87" t="s">
        <v>171</v>
      </c>
      <c r="M557" s="87">
        <f t="shared" si="188"/>
        <v>0</v>
      </c>
      <c r="N557" s="87" t="s">
        <v>171</v>
      </c>
      <c r="O557" s="87" t="s">
        <v>171</v>
      </c>
      <c r="P557" s="87">
        <f t="shared" si="189"/>
        <v>0</v>
      </c>
      <c r="Q557" s="87" t="s">
        <v>171</v>
      </c>
      <c r="R557" s="87" t="s">
        <v>171</v>
      </c>
      <c r="S557" s="87">
        <f t="shared" si="190"/>
        <v>0</v>
      </c>
      <c r="T557" s="87" t="s">
        <v>171</v>
      </c>
      <c r="U557" s="87" t="s">
        <v>171</v>
      </c>
      <c r="V557" s="87">
        <f t="shared" si="191"/>
        <v>0</v>
      </c>
      <c r="W557" s="87" t="s">
        <v>171</v>
      </c>
      <c r="X557" s="87" t="s">
        <v>171</v>
      </c>
      <c r="Y557" s="87">
        <f t="shared" si="192"/>
        <v>0</v>
      </c>
      <c r="Z557" s="87" t="s">
        <v>171</v>
      </c>
      <c r="AA557" s="87" t="s">
        <v>171</v>
      </c>
      <c r="AB557" s="87">
        <f t="shared" si="193"/>
        <v>0</v>
      </c>
      <c r="AC557" s="87" t="s">
        <v>171</v>
      </c>
      <c r="AD557" s="87" t="s">
        <v>171</v>
      </c>
      <c r="AE557" s="87">
        <f t="shared" si="194"/>
        <v>0</v>
      </c>
      <c r="AF557" s="87" t="s">
        <v>171</v>
      </c>
      <c r="AG557" s="87" t="s">
        <v>171</v>
      </c>
      <c r="AH557" s="87">
        <f t="shared" si="195"/>
        <v>0</v>
      </c>
      <c r="AI557" s="87" t="s">
        <v>171</v>
      </c>
      <c r="AJ557" s="87" t="s">
        <v>171</v>
      </c>
      <c r="AK557" s="87">
        <f t="shared" si="196"/>
        <v>0</v>
      </c>
      <c r="AM557" s="132" t="s">
        <v>9</v>
      </c>
    </row>
    <row r="558" spans="1:39" ht="15.95" customHeight="1" x14ac:dyDescent="0.4">
      <c r="A558" s="132" t="str">
        <f t="shared" si="183"/>
        <v>OctubreAseguradora Agropecuaria Dominicana, S. A.</v>
      </c>
      <c r="B558" s="51" t="s">
        <v>117</v>
      </c>
      <c r="C558" s="88">
        <f t="shared" si="184"/>
        <v>0</v>
      </c>
      <c r="D558" s="88">
        <f t="shared" si="185"/>
        <v>0</v>
      </c>
      <c r="E558" s="87" t="s">
        <v>171</v>
      </c>
      <c r="F558" s="87" t="s">
        <v>171</v>
      </c>
      <c r="G558" s="87">
        <f t="shared" si="186"/>
        <v>0</v>
      </c>
      <c r="H558" s="87" t="s">
        <v>171</v>
      </c>
      <c r="I558" s="87" t="s">
        <v>171</v>
      </c>
      <c r="J558" s="87">
        <f t="shared" si="187"/>
        <v>0</v>
      </c>
      <c r="K558" s="87" t="s">
        <v>171</v>
      </c>
      <c r="L558" s="87" t="s">
        <v>171</v>
      </c>
      <c r="M558" s="87">
        <f t="shared" si="188"/>
        <v>0</v>
      </c>
      <c r="N558" s="87" t="s">
        <v>171</v>
      </c>
      <c r="O558" s="87" t="s">
        <v>171</v>
      </c>
      <c r="P558" s="87">
        <f t="shared" si="189"/>
        <v>0</v>
      </c>
      <c r="Q558" s="87" t="s">
        <v>171</v>
      </c>
      <c r="R558" s="87" t="s">
        <v>171</v>
      </c>
      <c r="S558" s="87">
        <f t="shared" si="190"/>
        <v>0</v>
      </c>
      <c r="T558" s="87" t="s">
        <v>171</v>
      </c>
      <c r="U558" s="87" t="s">
        <v>171</v>
      </c>
      <c r="V558" s="87">
        <f t="shared" si="191"/>
        <v>0</v>
      </c>
      <c r="W558" s="87" t="s">
        <v>171</v>
      </c>
      <c r="X558" s="87" t="s">
        <v>171</v>
      </c>
      <c r="Y558" s="87">
        <f t="shared" si="192"/>
        <v>0</v>
      </c>
      <c r="Z558" s="87" t="s">
        <v>171</v>
      </c>
      <c r="AA558" s="87" t="s">
        <v>171</v>
      </c>
      <c r="AB558" s="87">
        <f t="shared" si="193"/>
        <v>0</v>
      </c>
      <c r="AC558" s="87" t="s">
        <v>171</v>
      </c>
      <c r="AD558" s="87" t="s">
        <v>171</v>
      </c>
      <c r="AE558" s="87">
        <f t="shared" si="194"/>
        <v>0</v>
      </c>
      <c r="AF558" s="87" t="s">
        <v>171</v>
      </c>
      <c r="AG558" s="87" t="s">
        <v>171</v>
      </c>
      <c r="AH558" s="87">
        <f t="shared" si="195"/>
        <v>0</v>
      </c>
      <c r="AI558" s="87" t="s">
        <v>171</v>
      </c>
      <c r="AJ558" s="87" t="s">
        <v>171</v>
      </c>
      <c r="AK558" s="87">
        <f t="shared" si="196"/>
        <v>0</v>
      </c>
      <c r="AM558" s="132" t="s">
        <v>9</v>
      </c>
    </row>
    <row r="559" spans="1:39" ht="15.95" customHeight="1" x14ac:dyDescent="0.4">
      <c r="A559" s="132" t="str">
        <f t="shared" si="183"/>
        <v>OctubreBanesco Seguros</v>
      </c>
      <c r="B559" s="51" t="s">
        <v>118</v>
      </c>
      <c r="C559" s="88">
        <f t="shared" si="184"/>
        <v>0</v>
      </c>
      <c r="D559" s="88">
        <f t="shared" si="185"/>
        <v>0</v>
      </c>
      <c r="E559" s="87" t="s">
        <v>171</v>
      </c>
      <c r="F559" s="87" t="s">
        <v>171</v>
      </c>
      <c r="G559" s="87">
        <f t="shared" si="186"/>
        <v>0</v>
      </c>
      <c r="H559" s="87" t="s">
        <v>171</v>
      </c>
      <c r="I559" s="87" t="s">
        <v>171</v>
      </c>
      <c r="J559" s="87">
        <f t="shared" si="187"/>
        <v>0</v>
      </c>
      <c r="K559" s="87" t="s">
        <v>171</v>
      </c>
      <c r="L559" s="87" t="s">
        <v>171</v>
      </c>
      <c r="M559" s="87">
        <f t="shared" si="188"/>
        <v>0</v>
      </c>
      <c r="N559" s="87" t="s">
        <v>171</v>
      </c>
      <c r="O559" s="87" t="s">
        <v>171</v>
      </c>
      <c r="P559" s="87">
        <f t="shared" si="189"/>
        <v>0</v>
      </c>
      <c r="Q559" s="87" t="s">
        <v>171</v>
      </c>
      <c r="R559" s="87" t="s">
        <v>171</v>
      </c>
      <c r="S559" s="87">
        <f t="shared" si="190"/>
        <v>0</v>
      </c>
      <c r="T559" s="87" t="s">
        <v>171</v>
      </c>
      <c r="U559" s="87" t="s">
        <v>171</v>
      </c>
      <c r="V559" s="87">
        <f t="shared" si="191"/>
        <v>0</v>
      </c>
      <c r="W559" s="87" t="s">
        <v>171</v>
      </c>
      <c r="X559" s="87" t="s">
        <v>171</v>
      </c>
      <c r="Y559" s="87">
        <f t="shared" si="192"/>
        <v>0</v>
      </c>
      <c r="Z559" s="87" t="s">
        <v>171</v>
      </c>
      <c r="AA559" s="87" t="s">
        <v>171</v>
      </c>
      <c r="AB559" s="87">
        <f t="shared" si="193"/>
        <v>0</v>
      </c>
      <c r="AC559" s="87" t="s">
        <v>171</v>
      </c>
      <c r="AD559" s="87" t="s">
        <v>171</v>
      </c>
      <c r="AE559" s="87">
        <f t="shared" si="194"/>
        <v>0</v>
      </c>
      <c r="AF559" s="87" t="s">
        <v>171</v>
      </c>
      <c r="AG559" s="87" t="s">
        <v>171</v>
      </c>
      <c r="AH559" s="87">
        <f t="shared" si="195"/>
        <v>0</v>
      </c>
      <c r="AI559" s="87" t="s">
        <v>171</v>
      </c>
      <c r="AJ559" s="87" t="s">
        <v>171</v>
      </c>
      <c r="AK559" s="87">
        <f t="shared" si="196"/>
        <v>0</v>
      </c>
      <c r="AM559" s="132" t="s">
        <v>9</v>
      </c>
    </row>
    <row r="560" spans="1:39" ht="15.95" customHeight="1" x14ac:dyDescent="0.4">
      <c r="A560" s="132" t="str">
        <f t="shared" si="183"/>
        <v>OctubreAtlántica Seguros, S. A.</v>
      </c>
      <c r="B560" s="51" t="s">
        <v>119</v>
      </c>
      <c r="C560" s="88">
        <f t="shared" si="184"/>
        <v>0</v>
      </c>
      <c r="D560" s="88">
        <f t="shared" si="185"/>
        <v>0</v>
      </c>
      <c r="E560" s="87" t="s">
        <v>171</v>
      </c>
      <c r="F560" s="87" t="s">
        <v>171</v>
      </c>
      <c r="G560" s="87">
        <f t="shared" si="186"/>
        <v>0</v>
      </c>
      <c r="H560" s="87" t="s">
        <v>171</v>
      </c>
      <c r="I560" s="87" t="s">
        <v>171</v>
      </c>
      <c r="J560" s="87">
        <f t="shared" si="187"/>
        <v>0</v>
      </c>
      <c r="K560" s="87" t="s">
        <v>171</v>
      </c>
      <c r="L560" s="87" t="s">
        <v>171</v>
      </c>
      <c r="M560" s="87">
        <f t="shared" si="188"/>
        <v>0</v>
      </c>
      <c r="N560" s="87" t="s">
        <v>171</v>
      </c>
      <c r="O560" s="87" t="s">
        <v>171</v>
      </c>
      <c r="P560" s="87">
        <f t="shared" si="189"/>
        <v>0</v>
      </c>
      <c r="Q560" s="87" t="s">
        <v>171</v>
      </c>
      <c r="R560" s="87" t="s">
        <v>171</v>
      </c>
      <c r="S560" s="87">
        <f t="shared" si="190"/>
        <v>0</v>
      </c>
      <c r="T560" s="87" t="s">
        <v>171</v>
      </c>
      <c r="U560" s="87" t="s">
        <v>171</v>
      </c>
      <c r="V560" s="87">
        <f t="shared" si="191"/>
        <v>0</v>
      </c>
      <c r="W560" s="87" t="s">
        <v>171</v>
      </c>
      <c r="X560" s="87" t="s">
        <v>171</v>
      </c>
      <c r="Y560" s="87">
        <f t="shared" si="192"/>
        <v>0</v>
      </c>
      <c r="Z560" s="87" t="s">
        <v>171</v>
      </c>
      <c r="AA560" s="87" t="s">
        <v>171</v>
      </c>
      <c r="AB560" s="87">
        <f t="shared" si="193"/>
        <v>0</v>
      </c>
      <c r="AC560" s="87" t="s">
        <v>171</v>
      </c>
      <c r="AD560" s="87" t="s">
        <v>171</v>
      </c>
      <c r="AE560" s="87">
        <f t="shared" si="194"/>
        <v>0</v>
      </c>
      <c r="AF560" s="87" t="s">
        <v>171</v>
      </c>
      <c r="AG560" s="87" t="s">
        <v>171</v>
      </c>
      <c r="AH560" s="87">
        <f t="shared" si="195"/>
        <v>0</v>
      </c>
      <c r="AI560" s="87" t="s">
        <v>171</v>
      </c>
      <c r="AJ560" s="87" t="s">
        <v>171</v>
      </c>
      <c r="AK560" s="87">
        <f t="shared" si="196"/>
        <v>0</v>
      </c>
      <c r="AM560" s="132" t="s">
        <v>9</v>
      </c>
    </row>
    <row r="561" spans="1:39" ht="15.95" customHeight="1" x14ac:dyDescent="0.4">
      <c r="A561" s="132" t="str">
        <f t="shared" si="183"/>
        <v>OctubreSeguros La Internacional, S. A.</v>
      </c>
      <c r="B561" s="51" t="s">
        <v>80</v>
      </c>
      <c r="C561" s="88">
        <f t="shared" si="184"/>
        <v>0</v>
      </c>
      <c r="D561" s="88">
        <f t="shared" si="185"/>
        <v>0</v>
      </c>
      <c r="E561" s="87" t="s">
        <v>171</v>
      </c>
      <c r="F561" s="87" t="s">
        <v>171</v>
      </c>
      <c r="G561" s="87">
        <f t="shared" si="186"/>
        <v>0</v>
      </c>
      <c r="H561" s="87" t="s">
        <v>171</v>
      </c>
      <c r="I561" s="87" t="s">
        <v>171</v>
      </c>
      <c r="J561" s="87">
        <f t="shared" si="187"/>
        <v>0</v>
      </c>
      <c r="K561" s="87" t="s">
        <v>171</v>
      </c>
      <c r="L561" s="87" t="s">
        <v>171</v>
      </c>
      <c r="M561" s="87">
        <f t="shared" si="188"/>
        <v>0</v>
      </c>
      <c r="N561" s="87" t="s">
        <v>171</v>
      </c>
      <c r="O561" s="87" t="s">
        <v>171</v>
      </c>
      <c r="P561" s="87">
        <f t="shared" si="189"/>
        <v>0</v>
      </c>
      <c r="Q561" s="87" t="s">
        <v>171</v>
      </c>
      <c r="R561" s="87" t="s">
        <v>171</v>
      </c>
      <c r="S561" s="87">
        <f t="shared" si="190"/>
        <v>0</v>
      </c>
      <c r="T561" s="87" t="s">
        <v>171</v>
      </c>
      <c r="U561" s="87" t="s">
        <v>171</v>
      </c>
      <c r="V561" s="87">
        <f t="shared" si="191"/>
        <v>0</v>
      </c>
      <c r="W561" s="87" t="s">
        <v>171</v>
      </c>
      <c r="X561" s="87" t="s">
        <v>171</v>
      </c>
      <c r="Y561" s="87">
        <f t="shared" si="192"/>
        <v>0</v>
      </c>
      <c r="Z561" s="87" t="s">
        <v>171</v>
      </c>
      <c r="AA561" s="87" t="s">
        <v>171</v>
      </c>
      <c r="AB561" s="87">
        <f t="shared" si="193"/>
        <v>0</v>
      </c>
      <c r="AC561" s="87" t="s">
        <v>171</v>
      </c>
      <c r="AD561" s="87" t="s">
        <v>171</v>
      </c>
      <c r="AE561" s="87">
        <f t="shared" si="194"/>
        <v>0</v>
      </c>
      <c r="AF561" s="87" t="s">
        <v>171</v>
      </c>
      <c r="AG561" s="87" t="s">
        <v>171</v>
      </c>
      <c r="AH561" s="87">
        <f t="shared" si="195"/>
        <v>0</v>
      </c>
      <c r="AI561" s="87" t="s">
        <v>171</v>
      </c>
      <c r="AJ561" s="87" t="s">
        <v>171</v>
      </c>
      <c r="AK561" s="87">
        <f t="shared" si="196"/>
        <v>0</v>
      </c>
      <c r="AM561" s="132" t="s">
        <v>9</v>
      </c>
    </row>
    <row r="562" spans="1:39" ht="15.95" customHeight="1" x14ac:dyDescent="0.4">
      <c r="A562" s="132" t="str">
        <f t="shared" si="183"/>
        <v xml:space="preserve">OctubreCooperativa Nacional De Seguros, Inc </v>
      </c>
      <c r="B562" s="51" t="s">
        <v>120</v>
      </c>
      <c r="C562" s="88">
        <f t="shared" si="184"/>
        <v>0</v>
      </c>
      <c r="D562" s="88">
        <f t="shared" si="185"/>
        <v>0</v>
      </c>
      <c r="E562" s="87" t="s">
        <v>171</v>
      </c>
      <c r="F562" s="87" t="s">
        <v>171</v>
      </c>
      <c r="G562" s="87">
        <f t="shared" si="186"/>
        <v>0</v>
      </c>
      <c r="H562" s="87" t="s">
        <v>171</v>
      </c>
      <c r="I562" s="87" t="s">
        <v>171</v>
      </c>
      <c r="J562" s="87">
        <f t="shared" si="187"/>
        <v>0</v>
      </c>
      <c r="K562" s="87" t="s">
        <v>171</v>
      </c>
      <c r="L562" s="87" t="s">
        <v>171</v>
      </c>
      <c r="M562" s="87">
        <f t="shared" si="188"/>
        <v>0</v>
      </c>
      <c r="N562" s="87" t="s">
        <v>171</v>
      </c>
      <c r="O562" s="87" t="s">
        <v>171</v>
      </c>
      <c r="P562" s="87">
        <f t="shared" si="189"/>
        <v>0</v>
      </c>
      <c r="Q562" s="87" t="s">
        <v>171</v>
      </c>
      <c r="R562" s="87" t="s">
        <v>171</v>
      </c>
      <c r="S562" s="87">
        <f t="shared" si="190"/>
        <v>0</v>
      </c>
      <c r="T562" s="87" t="s">
        <v>171</v>
      </c>
      <c r="U562" s="87" t="s">
        <v>171</v>
      </c>
      <c r="V562" s="87">
        <f t="shared" si="191"/>
        <v>0</v>
      </c>
      <c r="W562" s="87" t="s">
        <v>171</v>
      </c>
      <c r="X562" s="87" t="s">
        <v>171</v>
      </c>
      <c r="Y562" s="87">
        <f t="shared" si="192"/>
        <v>0</v>
      </c>
      <c r="Z562" s="87" t="s">
        <v>171</v>
      </c>
      <c r="AA562" s="87" t="s">
        <v>171</v>
      </c>
      <c r="AB562" s="87">
        <f t="shared" si="193"/>
        <v>0</v>
      </c>
      <c r="AC562" s="87" t="s">
        <v>171</v>
      </c>
      <c r="AD562" s="87" t="s">
        <v>171</v>
      </c>
      <c r="AE562" s="87">
        <f t="shared" si="194"/>
        <v>0</v>
      </c>
      <c r="AF562" s="87" t="s">
        <v>171</v>
      </c>
      <c r="AG562" s="87" t="s">
        <v>171</v>
      </c>
      <c r="AH562" s="87">
        <f t="shared" si="195"/>
        <v>0</v>
      </c>
      <c r="AI562" s="87" t="s">
        <v>171</v>
      </c>
      <c r="AJ562" s="87" t="s">
        <v>171</v>
      </c>
      <c r="AK562" s="87">
        <f t="shared" si="196"/>
        <v>0</v>
      </c>
      <c r="AM562" s="132" t="s">
        <v>9</v>
      </c>
    </row>
    <row r="563" spans="1:39" ht="15.95" customHeight="1" x14ac:dyDescent="0.4">
      <c r="A563" s="132" t="str">
        <f t="shared" si="183"/>
        <v>OctubreAngloamericana de Seguros, S. A.</v>
      </c>
      <c r="B563" s="51" t="s">
        <v>78</v>
      </c>
      <c r="C563" s="88">
        <f t="shared" si="184"/>
        <v>0</v>
      </c>
      <c r="D563" s="88">
        <f t="shared" si="185"/>
        <v>0</v>
      </c>
      <c r="E563" s="87" t="s">
        <v>171</v>
      </c>
      <c r="F563" s="87" t="s">
        <v>171</v>
      </c>
      <c r="G563" s="87">
        <f t="shared" si="186"/>
        <v>0</v>
      </c>
      <c r="H563" s="87" t="s">
        <v>171</v>
      </c>
      <c r="I563" s="87" t="s">
        <v>171</v>
      </c>
      <c r="J563" s="87">
        <f t="shared" si="187"/>
        <v>0</v>
      </c>
      <c r="K563" s="87" t="s">
        <v>171</v>
      </c>
      <c r="L563" s="87" t="s">
        <v>171</v>
      </c>
      <c r="M563" s="87">
        <f t="shared" si="188"/>
        <v>0</v>
      </c>
      <c r="N563" s="87" t="s">
        <v>171</v>
      </c>
      <c r="O563" s="87" t="s">
        <v>171</v>
      </c>
      <c r="P563" s="87">
        <f t="shared" si="189"/>
        <v>0</v>
      </c>
      <c r="Q563" s="87" t="s">
        <v>171</v>
      </c>
      <c r="R563" s="87" t="s">
        <v>171</v>
      </c>
      <c r="S563" s="87">
        <f t="shared" si="190"/>
        <v>0</v>
      </c>
      <c r="T563" s="87" t="s">
        <v>171</v>
      </c>
      <c r="U563" s="87" t="s">
        <v>171</v>
      </c>
      <c r="V563" s="87">
        <f t="shared" si="191"/>
        <v>0</v>
      </c>
      <c r="W563" s="87" t="s">
        <v>171</v>
      </c>
      <c r="X563" s="87" t="s">
        <v>171</v>
      </c>
      <c r="Y563" s="87">
        <f t="shared" si="192"/>
        <v>0</v>
      </c>
      <c r="Z563" s="87" t="s">
        <v>171</v>
      </c>
      <c r="AA563" s="87" t="s">
        <v>171</v>
      </c>
      <c r="AB563" s="87">
        <f t="shared" si="193"/>
        <v>0</v>
      </c>
      <c r="AC563" s="87" t="s">
        <v>171</v>
      </c>
      <c r="AD563" s="87" t="s">
        <v>171</v>
      </c>
      <c r="AE563" s="87">
        <f t="shared" si="194"/>
        <v>0</v>
      </c>
      <c r="AF563" s="87" t="s">
        <v>171</v>
      </c>
      <c r="AG563" s="87" t="s">
        <v>171</v>
      </c>
      <c r="AH563" s="87">
        <f t="shared" si="195"/>
        <v>0</v>
      </c>
      <c r="AI563" s="87" t="s">
        <v>171</v>
      </c>
      <c r="AJ563" s="87" t="s">
        <v>171</v>
      </c>
      <c r="AK563" s="87">
        <f t="shared" si="196"/>
        <v>0</v>
      </c>
      <c r="AM563" s="132" t="s">
        <v>9</v>
      </c>
    </row>
    <row r="564" spans="1:39" ht="15.95" customHeight="1" x14ac:dyDescent="0.4">
      <c r="A564" s="132" t="str">
        <f t="shared" si="183"/>
        <v>OctubreAtrio Seguros S. A.</v>
      </c>
      <c r="B564" s="51" t="s">
        <v>121</v>
      </c>
      <c r="C564" s="88">
        <f t="shared" si="184"/>
        <v>0</v>
      </c>
      <c r="D564" s="88">
        <f t="shared" si="185"/>
        <v>0</v>
      </c>
      <c r="E564" s="87" t="s">
        <v>171</v>
      </c>
      <c r="F564" s="87" t="s">
        <v>171</v>
      </c>
      <c r="G564" s="87">
        <f t="shared" si="186"/>
        <v>0</v>
      </c>
      <c r="H564" s="87" t="s">
        <v>171</v>
      </c>
      <c r="I564" s="87" t="s">
        <v>171</v>
      </c>
      <c r="J564" s="87">
        <f t="shared" si="187"/>
        <v>0</v>
      </c>
      <c r="K564" s="87" t="s">
        <v>171</v>
      </c>
      <c r="L564" s="87" t="s">
        <v>171</v>
      </c>
      <c r="M564" s="87">
        <f t="shared" si="188"/>
        <v>0</v>
      </c>
      <c r="N564" s="87" t="s">
        <v>171</v>
      </c>
      <c r="O564" s="87" t="s">
        <v>171</v>
      </c>
      <c r="P564" s="87">
        <f t="shared" si="189"/>
        <v>0</v>
      </c>
      <c r="Q564" s="87" t="s">
        <v>171</v>
      </c>
      <c r="R564" s="87" t="s">
        <v>171</v>
      </c>
      <c r="S564" s="87">
        <f t="shared" si="190"/>
        <v>0</v>
      </c>
      <c r="T564" s="87" t="s">
        <v>171</v>
      </c>
      <c r="U564" s="87" t="s">
        <v>171</v>
      </c>
      <c r="V564" s="87">
        <f t="shared" si="191"/>
        <v>0</v>
      </c>
      <c r="W564" s="87" t="s">
        <v>171</v>
      </c>
      <c r="X564" s="87" t="s">
        <v>171</v>
      </c>
      <c r="Y564" s="87">
        <f t="shared" si="192"/>
        <v>0</v>
      </c>
      <c r="Z564" s="87" t="s">
        <v>171</v>
      </c>
      <c r="AA564" s="87" t="s">
        <v>171</v>
      </c>
      <c r="AB564" s="87">
        <f t="shared" si="193"/>
        <v>0</v>
      </c>
      <c r="AC564" s="87" t="s">
        <v>171</v>
      </c>
      <c r="AD564" s="87" t="s">
        <v>171</v>
      </c>
      <c r="AE564" s="87">
        <f t="shared" si="194"/>
        <v>0</v>
      </c>
      <c r="AF564" s="87" t="s">
        <v>171</v>
      </c>
      <c r="AG564" s="87" t="s">
        <v>171</v>
      </c>
      <c r="AH564" s="87">
        <f t="shared" si="195"/>
        <v>0</v>
      </c>
      <c r="AI564" s="87" t="s">
        <v>171</v>
      </c>
      <c r="AJ564" s="87" t="s">
        <v>171</v>
      </c>
      <c r="AK564" s="87">
        <f t="shared" si="196"/>
        <v>0</v>
      </c>
      <c r="AM564" s="132" t="s">
        <v>9</v>
      </c>
    </row>
    <row r="565" spans="1:39" ht="15.95" customHeight="1" x14ac:dyDescent="0.4">
      <c r="A565" s="132" t="str">
        <f t="shared" si="183"/>
        <v>OctubreCuna Mutual Insurance Society Dominicana</v>
      </c>
      <c r="B565" s="50" t="s">
        <v>122</v>
      </c>
      <c r="C565" s="88">
        <f t="shared" si="184"/>
        <v>0</v>
      </c>
      <c r="D565" s="88">
        <f t="shared" si="185"/>
        <v>0</v>
      </c>
      <c r="E565" s="87" t="s">
        <v>171</v>
      </c>
      <c r="F565" s="87" t="s">
        <v>171</v>
      </c>
      <c r="G565" s="87">
        <f t="shared" si="186"/>
        <v>0</v>
      </c>
      <c r="H565" s="87" t="s">
        <v>171</v>
      </c>
      <c r="I565" s="87" t="s">
        <v>171</v>
      </c>
      <c r="J565" s="87">
        <f t="shared" si="187"/>
        <v>0</v>
      </c>
      <c r="K565" s="87" t="s">
        <v>171</v>
      </c>
      <c r="L565" s="87" t="s">
        <v>171</v>
      </c>
      <c r="M565" s="87">
        <f t="shared" si="188"/>
        <v>0</v>
      </c>
      <c r="N565" s="87" t="s">
        <v>171</v>
      </c>
      <c r="O565" s="87" t="s">
        <v>171</v>
      </c>
      <c r="P565" s="87">
        <f t="shared" si="189"/>
        <v>0</v>
      </c>
      <c r="Q565" s="87" t="s">
        <v>171</v>
      </c>
      <c r="R565" s="87" t="s">
        <v>171</v>
      </c>
      <c r="S565" s="87">
        <f t="shared" si="190"/>
        <v>0</v>
      </c>
      <c r="T565" s="87" t="s">
        <v>171</v>
      </c>
      <c r="U565" s="87" t="s">
        <v>171</v>
      </c>
      <c r="V565" s="87">
        <f t="shared" si="191"/>
        <v>0</v>
      </c>
      <c r="W565" s="87" t="s">
        <v>171</v>
      </c>
      <c r="X565" s="87" t="s">
        <v>171</v>
      </c>
      <c r="Y565" s="87">
        <f t="shared" si="192"/>
        <v>0</v>
      </c>
      <c r="Z565" s="87" t="s">
        <v>171</v>
      </c>
      <c r="AA565" s="87" t="s">
        <v>171</v>
      </c>
      <c r="AB565" s="87">
        <f t="shared" si="193"/>
        <v>0</v>
      </c>
      <c r="AC565" s="87" t="s">
        <v>171</v>
      </c>
      <c r="AD565" s="87" t="s">
        <v>171</v>
      </c>
      <c r="AE565" s="87">
        <f t="shared" si="194"/>
        <v>0</v>
      </c>
      <c r="AF565" s="87" t="s">
        <v>171</v>
      </c>
      <c r="AG565" s="87" t="s">
        <v>171</v>
      </c>
      <c r="AH565" s="87">
        <f t="shared" si="195"/>
        <v>0</v>
      </c>
      <c r="AI565" s="87" t="s">
        <v>171</v>
      </c>
      <c r="AJ565" s="87" t="s">
        <v>171</v>
      </c>
      <c r="AK565" s="87">
        <f t="shared" si="196"/>
        <v>0</v>
      </c>
      <c r="AM565" s="132" t="s">
        <v>9</v>
      </c>
    </row>
    <row r="566" spans="1:39" ht="15.95" customHeight="1" x14ac:dyDescent="0.4">
      <c r="A566" s="132" t="str">
        <f t="shared" si="183"/>
        <v>OctubreBMI Compañía de Seguros, S. A.</v>
      </c>
      <c r="B566" s="51" t="s">
        <v>87</v>
      </c>
      <c r="C566" s="88">
        <f t="shared" si="184"/>
        <v>0</v>
      </c>
      <c r="D566" s="88">
        <f t="shared" si="185"/>
        <v>0</v>
      </c>
      <c r="E566" s="87" t="s">
        <v>171</v>
      </c>
      <c r="F566" s="87" t="s">
        <v>171</v>
      </c>
      <c r="G566" s="87">
        <f t="shared" si="186"/>
        <v>0</v>
      </c>
      <c r="H566" s="87" t="s">
        <v>171</v>
      </c>
      <c r="I566" s="87" t="s">
        <v>171</v>
      </c>
      <c r="J566" s="87">
        <f t="shared" si="187"/>
        <v>0</v>
      </c>
      <c r="K566" s="87" t="s">
        <v>171</v>
      </c>
      <c r="L566" s="87" t="s">
        <v>171</v>
      </c>
      <c r="M566" s="87">
        <f t="shared" si="188"/>
        <v>0</v>
      </c>
      <c r="N566" s="87" t="s">
        <v>171</v>
      </c>
      <c r="O566" s="87" t="s">
        <v>171</v>
      </c>
      <c r="P566" s="87">
        <f t="shared" si="189"/>
        <v>0</v>
      </c>
      <c r="Q566" s="87" t="s">
        <v>171</v>
      </c>
      <c r="R566" s="87" t="s">
        <v>171</v>
      </c>
      <c r="S566" s="87">
        <f t="shared" si="190"/>
        <v>0</v>
      </c>
      <c r="T566" s="87" t="s">
        <v>171</v>
      </c>
      <c r="U566" s="87" t="s">
        <v>171</v>
      </c>
      <c r="V566" s="87">
        <f t="shared" si="191"/>
        <v>0</v>
      </c>
      <c r="W566" s="87" t="s">
        <v>171</v>
      </c>
      <c r="X566" s="87" t="s">
        <v>171</v>
      </c>
      <c r="Y566" s="87">
        <f t="shared" si="192"/>
        <v>0</v>
      </c>
      <c r="Z566" s="87" t="s">
        <v>171</v>
      </c>
      <c r="AA566" s="87" t="s">
        <v>171</v>
      </c>
      <c r="AB566" s="87">
        <f t="shared" si="193"/>
        <v>0</v>
      </c>
      <c r="AC566" s="87" t="s">
        <v>171</v>
      </c>
      <c r="AD566" s="87" t="s">
        <v>171</v>
      </c>
      <c r="AE566" s="87">
        <f t="shared" si="194"/>
        <v>0</v>
      </c>
      <c r="AF566" s="87" t="s">
        <v>171</v>
      </c>
      <c r="AG566" s="87" t="s">
        <v>171</v>
      </c>
      <c r="AH566" s="87">
        <f t="shared" si="195"/>
        <v>0</v>
      </c>
      <c r="AI566" s="87" t="s">
        <v>171</v>
      </c>
      <c r="AJ566" s="87" t="s">
        <v>171</v>
      </c>
      <c r="AK566" s="87">
        <f t="shared" si="196"/>
        <v>0</v>
      </c>
      <c r="AM566" s="132" t="s">
        <v>9</v>
      </c>
    </row>
    <row r="567" spans="1:39" ht="15.95" customHeight="1" x14ac:dyDescent="0.4">
      <c r="A567" s="132" t="str">
        <f t="shared" si="183"/>
        <v>OctubreBupa Dominicana, S. A.</v>
      </c>
      <c r="B567" s="51" t="s">
        <v>123</v>
      </c>
      <c r="C567" s="88">
        <f t="shared" si="184"/>
        <v>0</v>
      </c>
      <c r="D567" s="88">
        <f t="shared" si="185"/>
        <v>0</v>
      </c>
      <c r="E567" s="87" t="s">
        <v>171</v>
      </c>
      <c r="F567" s="87" t="s">
        <v>171</v>
      </c>
      <c r="G567" s="87">
        <f t="shared" si="186"/>
        <v>0</v>
      </c>
      <c r="H567" s="87" t="s">
        <v>171</v>
      </c>
      <c r="I567" s="87" t="s">
        <v>171</v>
      </c>
      <c r="J567" s="87">
        <f t="shared" si="187"/>
        <v>0</v>
      </c>
      <c r="K567" s="87" t="s">
        <v>171</v>
      </c>
      <c r="L567" s="87" t="s">
        <v>171</v>
      </c>
      <c r="M567" s="87">
        <f t="shared" si="188"/>
        <v>0</v>
      </c>
      <c r="N567" s="87" t="s">
        <v>171</v>
      </c>
      <c r="O567" s="87" t="s">
        <v>171</v>
      </c>
      <c r="P567" s="87">
        <f t="shared" si="189"/>
        <v>0</v>
      </c>
      <c r="Q567" s="87" t="s">
        <v>171</v>
      </c>
      <c r="R567" s="87" t="s">
        <v>171</v>
      </c>
      <c r="S567" s="87">
        <f t="shared" si="190"/>
        <v>0</v>
      </c>
      <c r="T567" s="87" t="s">
        <v>171</v>
      </c>
      <c r="U567" s="87" t="s">
        <v>171</v>
      </c>
      <c r="V567" s="87">
        <f t="shared" si="191"/>
        <v>0</v>
      </c>
      <c r="W567" s="87" t="s">
        <v>171</v>
      </c>
      <c r="X567" s="87" t="s">
        <v>171</v>
      </c>
      <c r="Y567" s="87">
        <f t="shared" si="192"/>
        <v>0</v>
      </c>
      <c r="Z567" s="87" t="s">
        <v>171</v>
      </c>
      <c r="AA567" s="87" t="s">
        <v>171</v>
      </c>
      <c r="AB567" s="87">
        <f t="shared" si="193"/>
        <v>0</v>
      </c>
      <c r="AC567" s="87" t="s">
        <v>171</v>
      </c>
      <c r="AD567" s="87" t="s">
        <v>171</v>
      </c>
      <c r="AE567" s="87">
        <f t="shared" si="194"/>
        <v>0</v>
      </c>
      <c r="AF567" s="87" t="s">
        <v>171</v>
      </c>
      <c r="AG567" s="87" t="s">
        <v>171</v>
      </c>
      <c r="AH567" s="87">
        <f t="shared" si="195"/>
        <v>0</v>
      </c>
      <c r="AI567" s="87" t="s">
        <v>171</v>
      </c>
      <c r="AJ567" s="87" t="s">
        <v>171</v>
      </c>
      <c r="AK567" s="87">
        <f t="shared" si="196"/>
        <v>0</v>
      </c>
      <c r="AM567" s="132" t="s">
        <v>9</v>
      </c>
    </row>
    <row r="568" spans="1:39" ht="15.95" customHeight="1" x14ac:dyDescent="0.4">
      <c r="A568" s="132" t="str">
        <f t="shared" si="183"/>
        <v>OctubreSeguros APS, S.R.L.</v>
      </c>
      <c r="B568" s="51" t="s">
        <v>124</v>
      </c>
      <c r="C568" s="88">
        <f t="shared" si="184"/>
        <v>0</v>
      </c>
      <c r="D568" s="88">
        <f t="shared" si="185"/>
        <v>0</v>
      </c>
      <c r="E568" s="87" t="s">
        <v>171</v>
      </c>
      <c r="F568" s="87" t="s">
        <v>171</v>
      </c>
      <c r="G568" s="87">
        <f t="shared" si="186"/>
        <v>0</v>
      </c>
      <c r="H568" s="87" t="s">
        <v>171</v>
      </c>
      <c r="I568" s="87" t="s">
        <v>171</v>
      </c>
      <c r="J568" s="87">
        <f t="shared" si="187"/>
        <v>0</v>
      </c>
      <c r="K568" s="87" t="s">
        <v>171</v>
      </c>
      <c r="L568" s="87" t="s">
        <v>171</v>
      </c>
      <c r="M568" s="87">
        <f t="shared" si="188"/>
        <v>0</v>
      </c>
      <c r="N568" s="87" t="s">
        <v>171</v>
      </c>
      <c r="O568" s="87" t="s">
        <v>171</v>
      </c>
      <c r="P568" s="87">
        <f t="shared" si="189"/>
        <v>0</v>
      </c>
      <c r="Q568" s="87" t="s">
        <v>171</v>
      </c>
      <c r="R568" s="87" t="s">
        <v>171</v>
      </c>
      <c r="S568" s="87">
        <f t="shared" si="190"/>
        <v>0</v>
      </c>
      <c r="T568" s="87" t="s">
        <v>171</v>
      </c>
      <c r="U568" s="87" t="s">
        <v>171</v>
      </c>
      <c r="V568" s="87">
        <f t="shared" si="191"/>
        <v>0</v>
      </c>
      <c r="W568" s="87" t="s">
        <v>171</v>
      </c>
      <c r="X568" s="87" t="s">
        <v>171</v>
      </c>
      <c r="Y568" s="87">
        <f t="shared" si="192"/>
        <v>0</v>
      </c>
      <c r="Z568" s="87" t="s">
        <v>171</v>
      </c>
      <c r="AA568" s="87" t="s">
        <v>171</v>
      </c>
      <c r="AB568" s="87">
        <f t="shared" si="193"/>
        <v>0</v>
      </c>
      <c r="AC568" s="87" t="s">
        <v>171</v>
      </c>
      <c r="AD568" s="87" t="s">
        <v>171</v>
      </c>
      <c r="AE568" s="87">
        <f t="shared" si="194"/>
        <v>0</v>
      </c>
      <c r="AF568" s="87" t="s">
        <v>171</v>
      </c>
      <c r="AG568" s="87" t="s">
        <v>171</v>
      </c>
      <c r="AH568" s="87">
        <f t="shared" si="195"/>
        <v>0</v>
      </c>
      <c r="AI568" s="87" t="s">
        <v>171</v>
      </c>
      <c r="AJ568" s="87" t="s">
        <v>171</v>
      </c>
      <c r="AK568" s="87">
        <f t="shared" si="196"/>
        <v>0</v>
      </c>
      <c r="AM568" s="132" t="s">
        <v>9</v>
      </c>
    </row>
    <row r="569" spans="1:39" ht="15.95" customHeight="1" x14ac:dyDescent="0.4">
      <c r="A569" s="132" t="str">
        <f t="shared" si="183"/>
        <v>OctubreMultiseguros Su, S.A.</v>
      </c>
      <c r="B569" s="51" t="s">
        <v>125</v>
      </c>
      <c r="C569" s="88">
        <f t="shared" si="184"/>
        <v>0</v>
      </c>
      <c r="D569" s="88">
        <f t="shared" si="185"/>
        <v>0</v>
      </c>
      <c r="E569" s="87" t="s">
        <v>171</v>
      </c>
      <c r="F569" s="87" t="s">
        <v>171</v>
      </c>
      <c r="G569" s="87">
        <f t="shared" si="186"/>
        <v>0</v>
      </c>
      <c r="H569" s="87" t="s">
        <v>171</v>
      </c>
      <c r="I569" s="87" t="s">
        <v>171</v>
      </c>
      <c r="J569" s="87">
        <f t="shared" si="187"/>
        <v>0</v>
      </c>
      <c r="K569" s="87" t="s">
        <v>171</v>
      </c>
      <c r="L569" s="87" t="s">
        <v>171</v>
      </c>
      <c r="M569" s="87">
        <f t="shared" si="188"/>
        <v>0</v>
      </c>
      <c r="N569" s="87" t="s">
        <v>171</v>
      </c>
      <c r="O569" s="87" t="s">
        <v>171</v>
      </c>
      <c r="P569" s="87">
        <f t="shared" si="189"/>
        <v>0</v>
      </c>
      <c r="Q569" s="87" t="s">
        <v>171</v>
      </c>
      <c r="R569" s="87" t="s">
        <v>171</v>
      </c>
      <c r="S569" s="87">
        <f t="shared" si="190"/>
        <v>0</v>
      </c>
      <c r="T569" s="87" t="s">
        <v>171</v>
      </c>
      <c r="U569" s="87" t="s">
        <v>171</v>
      </c>
      <c r="V569" s="87">
        <f t="shared" si="191"/>
        <v>0</v>
      </c>
      <c r="W569" s="87" t="s">
        <v>171</v>
      </c>
      <c r="X569" s="87" t="s">
        <v>171</v>
      </c>
      <c r="Y569" s="87">
        <f t="shared" si="192"/>
        <v>0</v>
      </c>
      <c r="Z569" s="87" t="s">
        <v>171</v>
      </c>
      <c r="AA569" s="87" t="s">
        <v>171</v>
      </c>
      <c r="AB569" s="87">
        <f t="shared" si="193"/>
        <v>0</v>
      </c>
      <c r="AC569" s="87" t="s">
        <v>171</v>
      </c>
      <c r="AD569" s="87" t="s">
        <v>171</v>
      </c>
      <c r="AE569" s="87">
        <f t="shared" si="194"/>
        <v>0</v>
      </c>
      <c r="AF569" s="87" t="s">
        <v>171</v>
      </c>
      <c r="AG569" s="87" t="s">
        <v>171</v>
      </c>
      <c r="AH569" s="87">
        <f t="shared" si="195"/>
        <v>0</v>
      </c>
      <c r="AI569" s="87" t="s">
        <v>171</v>
      </c>
      <c r="AJ569" s="87" t="s">
        <v>171</v>
      </c>
      <c r="AK569" s="87">
        <f t="shared" si="196"/>
        <v>0</v>
      </c>
      <c r="AM569" s="132" t="s">
        <v>9</v>
      </c>
    </row>
    <row r="570" spans="1:39" ht="15.95" customHeight="1" x14ac:dyDescent="0.4">
      <c r="A570" s="132" t="str">
        <f t="shared" si="183"/>
        <v>OctubreSeguros Ademi, S.A.</v>
      </c>
      <c r="B570" s="51" t="s">
        <v>126</v>
      </c>
      <c r="C570" s="88">
        <f t="shared" si="184"/>
        <v>0</v>
      </c>
      <c r="D570" s="88">
        <f t="shared" si="185"/>
        <v>0</v>
      </c>
      <c r="E570" s="87" t="s">
        <v>171</v>
      </c>
      <c r="F570" s="87" t="s">
        <v>171</v>
      </c>
      <c r="G570" s="87">
        <f t="shared" si="186"/>
        <v>0</v>
      </c>
      <c r="H570" s="87" t="s">
        <v>171</v>
      </c>
      <c r="I570" s="87" t="s">
        <v>171</v>
      </c>
      <c r="J570" s="87">
        <f t="shared" si="187"/>
        <v>0</v>
      </c>
      <c r="K570" s="87" t="s">
        <v>171</v>
      </c>
      <c r="L570" s="87" t="s">
        <v>171</v>
      </c>
      <c r="M570" s="87">
        <f t="shared" si="188"/>
        <v>0</v>
      </c>
      <c r="N570" s="87" t="s">
        <v>171</v>
      </c>
      <c r="O570" s="87" t="s">
        <v>171</v>
      </c>
      <c r="P570" s="87">
        <f t="shared" si="189"/>
        <v>0</v>
      </c>
      <c r="Q570" s="87" t="s">
        <v>171</v>
      </c>
      <c r="R570" s="87" t="s">
        <v>171</v>
      </c>
      <c r="S570" s="87">
        <f t="shared" si="190"/>
        <v>0</v>
      </c>
      <c r="T570" s="87" t="s">
        <v>171</v>
      </c>
      <c r="U570" s="87" t="s">
        <v>171</v>
      </c>
      <c r="V570" s="87">
        <f t="shared" si="191"/>
        <v>0</v>
      </c>
      <c r="W570" s="87" t="s">
        <v>171</v>
      </c>
      <c r="X570" s="87" t="s">
        <v>171</v>
      </c>
      <c r="Y570" s="87">
        <f t="shared" si="192"/>
        <v>0</v>
      </c>
      <c r="Z570" s="87" t="s">
        <v>171</v>
      </c>
      <c r="AA570" s="87" t="s">
        <v>171</v>
      </c>
      <c r="AB570" s="87">
        <f t="shared" si="193"/>
        <v>0</v>
      </c>
      <c r="AC570" s="87" t="s">
        <v>171</v>
      </c>
      <c r="AD570" s="87" t="s">
        <v>171</v>
      </c>
      <c r="AE570" s="87">
        <f t="shared" si="194"/>
        <v>0</v>
      </c>
      <c r="AF570" s="87" t="s">
        <v>171</v>
      </c>
      <c r="AG570" s="87" t="s">
        <v>171</v>
      </c>
      <c r="AH570" s="87">
        <f t="shared" si="195"/>
        <v>0</v>
      </c>
      <c r="AI570" s="87" t="s">
        <v>171</v>
      </c>
      <c r="AJ570" s="87" t="s">
        <v>171</v>
      </c>
      <c r="AK570" s="87">
        <f t="shared" si="196"/>
        <v>0</v>
      </c>
      <c r="AM570" s="132" t="s">
        <v>9</v>
      </c>
    </row>
    <row r="571" spans="1:39" ht="15.95" customHeight="1" x14ac:dyDescent="0.4">
      <c r="A571" s="132" t="str">
        <f t="shared" si="183"/>
        <v>OctubreFuturo Seguros</v>
      </c>
      <c r="B571" s="50" t="s">
        <v>109</v>
      </c>
      <c r="C571" s="88">
        <f t="shared" si="184"/>
        <v>0</v>
      </c>
      <c r="D571" s="88">
        <f t="shared" si="185"/>
        <v>0</v>
      </c>
      <c r="E571" s="87" t="s">
        <v>171</v>
      </c>
      <c r="F571" s="87" t="s">
        <v>171</v>
      </c>
      <c r="G571" s="87">
        <f t="shared" si="186"/>
        <v>0</v>
      </c>
      <c r="H571" s="87" t="s">
        <v>171</v>
      </c>
      <c r="I571" s="87" t="s">
        <v>171</v>
      </c>
      <c r="J571" s="87">
        <f t="shared" si="187"/>
        <v>0</v>
      </c>
      <c r="K571" s="87" t="s">
        <v>171</v>
      </c>
      <c r="L571" s="87" t="s">
        <v>171</v>
      </c>
      <c r="M571" s="87">
        <f t="shared" si="188"/>
        <v>0</v>
      </c>
      <c r="N571" s="87" t="s">
        <v>171</v>
      </c>
      <c r="O571" s="87" t="s">
        <v>171</v>
      </c>
      <c r="P571" s="87">
        <f t="shared" si="189"/>
        <v>0</v>
      </c>
      <c r="Q571" s="87" t="s">
        <v>171</v>
      </c>
      <c r="R571" s="87" t="s">
        <v>171</v>
      </c>
      <c r="S571" s="87">
        <f t="shared" si="190"/>
        <v>0</v>
      </c>
      <c r="T571" s="87" t="s">
        <v>171</v>
      </c>
      <c r="U571" s="87" t="s">
        <v>171</v>
      </c>
      <c r="V571" s="87">
        <f t="shared" si="191"/>
        <v>0</v>
      </c>
      <c r="W571" s="87" t="s">
        <v>171</v>
      </c>
      <c r="X571" s="87" t="s">
        <v>171</v>
      </c>
      <c r="Y571" s="87">
        <f t="shared" si="192"/>
        <v>0</v>
      </c>
      <c r="Z571" s="87" t="s">
        <v>171</v>
      </c>
      <c r="AA571" s="87" t="s">
        <v>171</v>
      </c>
      <c r="AB571" s="87">
        <f t="shared" si="193"/>
        <v>0</v>
      </c>
      <c r="AC571" s="87" t="s">
        <v>171</v>
      </c>
      <c r="AD571" s="87" t="s">
        <v>171</v>
      </c>
      <c r="AE571" s="87">
        <f t="shared" si="194"/>
        <v>0</v>
      </c>
      <c r="AF571" s="87" t="s">
        <v>171</v>
      </c>
      <c r="AG571" s="87" t="s">
        <v>171</v>
      </c>
      <c r="AH571" s="87">
        <f t="shared" si="195"/>
        <v>0</v>
      </c>
      <c r="AI571" s="87" t="s">
        <v>171</v>
      </c>
      <c r="AJ571" s="87" t="s">
        <v>171</v>
      </c>
      <c r="AK571" s="87">
        <f t="shared" si="196"/>
        <v>0</v>
      </c>
      <c r="AM571" s="132" t="s">
        <v>9</v>
      </c>
    </row>
    <row r="572" spans="1:39" ht="15.95" customHeight="1" x14ac:dyDescent="0.4">
      <c r="A572" s="132" t="str">
        <f t="shared" si="183"/>
        <v>OctubreConfederación del Canadá Dominicana, S. A.</v>
      </c>
      <c r="B572" s="51" t="s">
        <v>127</v>
      </c>
      <c r="C572" s="88">
        <f t="shared" si="184"/>
        <v>0</v>
      </c>
      <c r="D572" s="88">
        <f t="shared" si="185"/>
        <v>0</v>
      </c>
      <c r="E572" s="87" t="s">
        <v>171</v>
      </c>
      <c r="F572" s="87" t="s">
        <v>171</v>
      </c>
      <c r="G572" s="87">
        <f t="shared" si="186"/>
        <v>0</v>
      </c>
      <c r="H572" s="87" t="s">
        <v>171</v>
      </c>
      <c r="I572" s="87" t="s">
        <v>171</v>
      </c>
      <c r="J572" s="87">
        <f t="shared" si="187"/>
        <v>0</v>
      </c>
      <c r="K572" s="87" t="s">
        <v>171</v>
      </c>
      <c r="L572" s="87" t="s">
        <v>171</v>
      </c>
      <c r="M572" s="87">
        <f t="shared" si="188"/>
        <v>0</v>
      </c>
      <c r="N572" s="87" t="s">
        <v>171</v>
      </c>
      <c r="O572" s="87" t="s">
        <v>171</v>
      </c>
      <c r="P572" s="87">
        <f t="shared" si="189"/>
        <v>0</v>
      </c>
      <c r="Q572" s="87" t="s">
        <v>171</v>
      </c>
      <c r="R572" s="87" t="s">
        <v>171</v>
      </c>
      <c r="S572" s="87">
        <f t="shared" si="190"/>
        <v>0</v>
      </c>
      <c r="T572" s="87" t="s">
        <v>171</v>
      </c>
      <c r="U572" s="87" t="s">
        <v>171</v>
      </c>
      <c r="V572" s="87">
        <f t="shared" si="191"/>
        <v>0</v>
      </c>
      <c r="W572" s="87" t="s">
        <v>171</v>
      </c>
      <c r="X572" s="87" t="s">
        <v>171</v>
      </c>
      <c r="Y572" s="87">
        <f t="shared" si="192"/>
        <v>0</v>
      </c>
      <c r="Z572" s="87" t="s">
        <v>171</v>
      </c>
      <c r="AA572" s="87" t="s">
        <v>171</v>
      </c>
      <c r="AB572" s="87">
        <f t="shared" si="193"/>
        <v>0</v>
      </c>
      <c r="AC572" s="87" t="s">
        <v>171</v>
      </c>
      <c r="AD572" s="87" t="s">
        <v>171</v>
      </c>
      <c r="AE572" s="87">
        <f t="shared" si="194"/>
        <v>0</v>
      </c>
      <c r="AF572" s="87" t="s">
        <v>171</v>
      </c>
      <c r="AG572" s="87" t="s">
        <v>171</v>
      </c>
      <c r="AH572" s="87">
        <f t="shared" si="195"/>
        <v>0</v>
      </c>
      <c r="AI572" s="87" t="s">
        <v>171</v>
      </c>
      <c r="AJ572" s="87" t="s">
        <v>171</v>
      </c>
      <c r="AK572" s="87">
        <f t="shared" si="196"/>
        <v>0</v>
      </c>
      <c r="AM572" s="132" t="s">
        <v>9</v>
      </c>
    </row>
    <row r="573" spans="1:39" ht="15.95" customHeight="1" x14ac:dyDescent="0.4">
      <c r="A573" s="132" t="str">
        <f t="shared" si="183"/>
        <v>OctubreAutoseguro, S. A.</v>
      </c>
      <c r="B573" s="51" t="s">
        <v>79</v>
      </c>
      <c r="C573" s="88">
        <f t="shared" si="184"/>
        <v>0</v>
      </c>
      <c r="D573" s="88">
        <f t="shared" si="185"/>
        <v>0</v>
      </c>
      <c r="E573" s="87" t="s">
        <v>171</v>
      </c>
      <c r="F573" s="87" t="s">
        <v>171</v>
      </c>
      <c r="G573" s="87">
        <f t="shared" si="186"/>
        <v>0</v>
      </c>
      <c r="H573" s="87" t="s">
        <v>171</v>
      </c>
      <c r="I573" s="87" t="s">
        <v>171</v>
      </c>
      <c r="J573" s="87">
        <f t="shared" si="187"/>
        <v>0</v>
      </c>
      <c r="K573" s="87" t="s">
        <v>171</v>
      </c>
      <c r="L573" s="87" t="s">
        <v>171</v>
      </c>
      <c r="M573" s="87">
        <f t="shared" si="188"/>
        <v>0</v>
      </c>
      <c r="N573" s="87" t="s">
        <v>171</v>
      </c>
      <c r="O573" s="87" t="s">
        <v>171</v>
      </c>
      <c r="P573" s="87">
        <f t="shared" si="189"/>
        <v>0</v>
      </c>
      <c r="Q573" s="87" t="s">
        <v>171</v>
      </c>
      <c r="R573" s="87" t="s">
        <v>171</v>
      </c>
      <c r="S573" s="87">
        <f t="shared" si="190"/>
        <v>0</v>
      </c>
      <c r="T573" s="87" t="s">
        <v>171</v>
      </c>
      <c r="U573" s="87" t="s">
        <v>171</v>
      </c>
      <c r="V573" s="87">
        <f t="shared" si="191"/>
        <v>0</v>
      </c>
      <c r="W573" s="87" t="s">
        <v>171</v>
      </c>
      <c r="X573" s="87" t="s">
        <v>171</v>
      </c>
      <c r="Y573" s="87">
        <f t="shared" si="192"/>
        <v>0</v>
      </c>
      <c r="Z573" s="87" t="s">
        <v>171</v>
      </c>
      <c r="AA573" s="87" t="s">
        <v>171</v>
      </c>
      <c r="AB573" s="87">
        <f t="shared" si="193"/>
        <v>0</v>
      </c>
      <c r="AC573" s="87" t="s">
        <v>171</v>
      </c>
      <c r="AD573" s="87" t="s">
        <v>171</v>
      </c>
      <c r="AE573" s="87">
        <f t="shared" si="194"/>
        <v>0</v>
      </c>
      <c r="AF573" s="87" t="s">
        <v>171</v>
      </c>
      <c r="AG573" s="87" t="s">
        <v>171</v>
      </c>
      <c r="AH573" s="87">
        <f t="shared" si="195"/>
        <v>0</v>
      </c>
      <c r="AI573" s="87" t="s">
        <v>171</v>
      </c>
      <c r="AJ573" s="87" t="s">
        <v>171</v>
      </c>
      <c r="AK573" s="87">
        <f t="shared" si="196"/>
        <v>0</v>
      </c>
      <c r="AM573" s="132" t="s">
        <v>9</v>
      </c>
    </row>
    <row r="574" spans="1:39" ht="15.95" customHeight="1" x14ac:dyDescent="0.4">
      <c r="A574" s="132" t="str">
        <f t="shared" si="183"/>
        <v>OctubreSeguros Yunen, S.A.</v>
      </c>
      <c r="B574" s="51" t="s">
        <v>128</v>
      </c>
      <c r="C574" s="88">
        <f t="shared" si="184"/>
        <v>0</v>
      </c>
      <c r="D574" s="88">
        <f t="shared" si="185"/>
        <v>0</v>
      </c>
      <c r="E574" s="87" t="s">
        <v>171</v>
      </c>
      <c r="F574" s="87" t="s">
        <v>171</v>
      </c>
      <c r="G574" s="87">
        <f t="shared" si="186"/>
        <v>0</v>
      </c>
      <c r="H574" s="87" t="s">
        <v>171</v>
      </c>
      <c r="I574" s="87" t="s">
        <v>171</v>
      </c>
      <c r="J574" s="87">
        <f t="shared" si="187"/>
        <v>0</v>
      </c>
      <c r="K574" s="87" t="s">
        <v>171</v>
      </c>
      <c r="L574" s="87" t="s">
        <v>171</v>
      </c>
      <c r="M574" s="87">
        <f t="shared" si="188"/>
        <v>0</v>
      </c>
      <c r="N574" s="87" t="s">
        <v>171</v>
      </c>
      <c r="O574" s="87" t="s">
        <v>171</v>
      </c>
      <c r="P574" s="87">
        <f t="shared" si="189"/>
        <v>0</v>
      </c>
      <c r="Q574" s="87" t="s">
        <v>171</v>
      </c>
      <c r="R574" s="87" t="s">
        <v>171</v>
      </c>
      <c r="S574" s="87">
        <f t="shared" si="190"/>
        <v>0</v>
      </c>
      <c r="T574" s="87" t="s">
        <v>171</v>
      </c>
      <c r="U574" s="87" t="s">
        <v>171</v>
      </c>
      <c r="V574" s="87">
        <f t="shared" si="191"/>
        <v>0</v>
      </c>
      <c r="W574" s="87" t="s">
        <v>171</v>
      </c>
      <c r="X574" s="87" t="s">
        <v>171</v>
      </c>
      <c r="Y574" s="87">
        <f t="shared" si="192"/>
        <v>0</v>
      </c>
      <c r="Z574" s="87" t="s">
        <v>171</v>
      </c>
      <c r="AA574" s="87" t="s">
        <v>171</v>
      </c>
      <c r="AB574" s="87">
        <f t="shared" si="193"/>
        <v>0</v>
      </c>
      <c r="AC574" s="87" t="s">
        <v>171</v>
      </c>
      <c r="AD574" s="87" t="s">
        <v>171</v>
      </c>
      <c r="AE574" s="87">
        <f t="shared" si="194"/>
        <v>0</v>
      </c>
      <c r="AF574" s="87" t="s">
        <v>171</v>
      </c>
      <c r="AG574" s="87" t="s">
        <v>171</v>
      </c>
      <c r="AH574" s="87">
        <f t="shared" si="195"/>
        <v>0</v>
      </c>
      <c r="AI574" s="87" t="s">
        <v>171</v>
      </c>
      <c r="AJ574" s="87" t="s">
        <v>171</v>
      </c>
      <c r="AK574" s="87">
        <f t="shared" si="196"/>
        <v>0</v>
      </c>
      <c r="AM574" s="132" t="s">
        <v>9</v>
      </c>
    </row>
    <row r="575" spans="1:39" ht="15.95" customHeight="1" x14ac:dyDescent="0.4">
      <c r="A575" s="132" t="str">
        <f t="shared" si="183"/>
        <v>OctubreHylseg Seguros S.A</v>
      </c>
      <c r="B575" s="51" t="s">
        <v>129</v>
      </c>
      <c r="C575" s="88">
        <f t="shared" si="184"/>
        <v>0</v>
      </c>
      <c r="D575" s="88">
        <f t="shared" si="185"/>
        <v>0</v>
      </c>
      <c r="E575" s="87" t="s">
        <v>171</v>
      </c>
      <c r="F575" s="87" t="s">
        <v>171</v>
      </c>
      <c r="G575" s="87">
        <f t="shared" si="186"/>
        <v>0</v>
      </c>
      <c r="H575" s="87" t="s">
        <v>171</v>
      </c>
      <c r="I575" s="87" t="s">
        <v>171</v>
      </c>
      <c r="J575" s="87">
        <f t="shared" si="187"/>
        <v>0</v>
      </c>
      <c r="K575" s="87" t="s">
        <v>171</v>
      </c>
      <c r="L575" s="87" t="s">
        <v>171</v>
      </c>
      <c r="M575" s="87">
        <f t="shared" si="188"/>
        <v>0</v>
      </c>
      <c r="N575" s="87" t="s">
        <v>171</v>
      </c>
      <c r="O575" s="87" t="s">
        <v>171</v>
      </c>
      <c r="P575" s="87">
        <f t="shared" si="189"/>
        <v>0</v>
      </c>
      <c r="Q575" s="87" t="s">
        <v>171</v>
      </c>
      <c r="R575" s="87" t="s">
        <v>171</v>
      </c>
      <c r="S575" s="87">
        <f t="shared" si="190"/>
        <v>0</v>
      </c>
      <c r="T575" s="87" t="s">
        <v>171</v>
      </c>
      <c r="U575" s="87" t="s">
        <v>171</v>
      </c>
      <c r="V575" s="87">
        <f t="shared" si="191"/>
        <v>0</v>
      </c>
      <c r="W575" s="87" t="s">
        <v>171</v>
      </c>
      <c r="X575" s="87" t="s">
        <v>171</v>
      </c>
      <c r="Y575" s="87">
        <f t="shared" si="192"/>
        <v>0</v>
      </c>
      <c r="Z575" s="87" t="s">
        <v>171</v>
      </c>
      <c r="AA575" s="87" t="s">
        <v>171</v>
      </c>
      <c r="AB575" s="87">
        <f t="shared" si="193"/>
        <v>0</v>
      </c>
      <c r="AC575" s="87" t="s">
        <v>171</v>
      </c>
      <c r="AD575" s="87" t="s">
        <v>171</v>
      </c>
      <c r="AE575" s="87">
        <f t="shared" si="194"/>
        <v>0</v>
      </c>
      <c r="AF575" s="87" t="s">
        <v>171</v>
      </c>
      <c r="AG575" s="87" t="s">
        <v>171</v>
      </c>
      <c r="AH575" s="87">
        <f t="shared" si="195"/>
        <v>0</v>
      </c>
      <c r="AI575" s="87" t="s">
        <v>171</v>
      </c>
      <c r="AJ575" s="87" t="s">
        <v>171</v>
      </c>
      <c r="AK575" s="87">
        <f t="shared" si="196"/>
        <v>0</v>
      </c>
      <c r="AM575" s="132" t="s">
        <v>9</v>
      </c>
    </row>
    <row r="576" spans="1:39" ht="15.95" customHeight="1" x14ac:dyDescent="0.4">
      <c r="A576" s="132" t="str">
        <f t="shared" si="183"/>
        <v>OctubreMidas Seguros, S.A.</v>
      </c>
      <c r="B576" s="51" t="s">
        <v>130</v>
      </c>
      <c r="C576" s="88">
        <f t="shared" si="184"/>
        <v>0</v>
      </c>
      <c r="D576" s="88">
        <f t="shared" si="185"/>
        <v>0</v>
      </c>
      <c r="E576" s="87" t="s">
        <v>171</v>
      </c>
      <c r="F576" s="87" t="s">
        <v>171</v>
      </c>
      <c r="G576" s="87">
        <f t="shared" si="186"/>
        <v>0</v>
      </c>
      <c r="H576" s="87" t="s">
        <v>171</v>
      </c>
      <c r="I576" s="87" t="s">
        <v>171</v>
      </c>
      <c r="J576" s="87">
        <f t="shared" si="187"/>
        <v>0</v>
      </c>
      <c r="K576" s="87" t="s">
        <v>171</v>
      </c>
      <c r="L576" s="87" t="s">
        <v>171</v>
      </c>
      <c r="M576" s="87">
        <f t="shared" si="188"/>
        <v>0</v>
      </c>
      <c r="N576" s="87" t="s">
        <v>171</v>
      </c>
      <c r="O576" s="87" t="s">
        <v>171</v>
      </c>
      <c r="P576" s="87">
        <f t="shared" si="189"/>
        <v>0</v>
      </c>
      <c r="Q576" s="87" t="s">
        <v>171</v>
      </c>
      <c r="R576" s="87" t="s">
        <v>171</v>
      </c>
      <c r="S576" s="87">
        <f t="shared" si="190"/>
        <v>0</v>
      </c>
      <c r="T576" s="87" t="s">
        <v>171</v>
      </c>
      <c r="U576" s="87" t="s">
        <v>171</v>
      </c>
      <c r="V576" s="87">
        <f t="shared" si="191"/>
        <v>0</v>
      </c>
      <c r="W576" s="87" t="s">
        <v>171</v>
      </c>
      <c r="X576" s="87" t="s">
        <v>171</v>
      </c>
      <c r="Y576" s="87">
        <f t="shared" si="192"/>
        <v>0</v>
      </c>
      <c r="Z576" s="87" t="s">
        <v>171</v>
      </c>
      <c r="AA576" s="87" t="s">
        <v>171</v>
      </c>
      <c r="AB576" s="87">
        <f t="shared" si="193"/>
        <v>0</v>
      </c>
      <c r="AC576" s="87" t="s">
        <v>171</v>
      </c>
      <c r="AD576" s="87" t="s">
        <v>171</v>
      </c>
      <c r="AE576" s="87">
        <f t="shared" si="194"/>
        <v>0</v>
      </c>
      <c r="AF576" s="87" t="s">
        <v>171</v>
      </c>
      <c r="AG576" s="87" t="s">
        <v>171</v>
      </c>
      <c r="AH576" s="87">
        <f t="shared" si="195"/>
        <v>0</v>
      </c>
      <c r="AI576" s="87" t="s">
        <v>171</v>
      </c>
      <c r="AJ576" s="87" t="s">
        <v>171</v>
      </c>
      <c r="AK576" s="87">
        <f t="shared" si="196"/>
        <v>0</v>
      </c>
      <c r="AM576" s="132" t="s">
        <v>9</v>
      </c>
    </row>
    <row r="577" spans="1:39" ht="15.95" customHeight="1" x14ac:dyDescent="0.4">
      <c r="A577" s="132" t="str">
        <f t="shared" si="183"/>
        <v>OctubreUnit, S.A.</v>
      </c>
      <c r="B577" s="51" t="s">
        <v>131</v>
      </c>
      <c r="C577" s="88">
        <f t="shared" si="184"/>
        <v>0</v>
      </c>
      <c r="D577" s="88">
        <f t="shared" si="185"/>
        <v>0</v>
      </c>
      <c r="E577" s="87" t="s">
        <v>171</v>
      </c>
      <c r="F577" s="87" t="s">
        <v>171</v>
      </c>
      <c r="G577" s="87">
        <f t="shared" si="186"/>
        <v>0</v>
      </c>
      <c r="H577" s="87" t="s">
        <v>171</v>
      </c>
      <c r="I577" s="87" t="s">
        <v>171</v>
      </c>
      <c r="J577" s="87">
        <f t="shared" si="187"/>
        <v>0</v>
      </c>
      <c r="K577" s="87" t="s">
        <v>171</v>
      </c>
      <c r="L577" s="87" t="s">
        <v>171</v>
      </c>
      <c r="M577" s="87">
        <f t="shared" si="188"/>
        <v>0</v>
      </c>
      <c r="N577" s="87" t="s">
        <v>171</v>
      </c>
      <c r="O577" s="87" t="s">
        <v>171</v>
      </c>
      <c r="P577" s="87">
        <f t="shared" si="189"/>
        <v>0</v>
      </c>
      <c r="Q577" s="87" t="s">
        <v>171</v>
      </c>
      <c r="R577" s="87" t="s">
        <v>171</v>
      </c>
      <c r="S577" s="87">
        <f t="shared" si="190"/>
        <v>0</v>
      </c>
      <c r="T577" s="87" t="s">
        <v>171</v>
      </c>
      <c r="U577" s="87" t="s">
        <v>171</v>
      </c>
      <c r="V577" s="87">
        <f t="shared" si="191"/>
        <v>0</v>
      </c>
      <c r="W577" s="87" t="s">
        <v>171</v>
      </c>
      <c r="X577" s="87" t="s">
        <v>171</v>
      </c>
      <c r="Y577" s="87">
        <f t="shared" si="192"/>
        <v>0</v>
      </c>
      <c r="Z577" s="87" t="s">
        <v>171</v>
      </c>
      <c r="AA577" s="87" t="s">
        <v>171</v>
      </c>
      <c r="AB577" s="87">
        <f t="shared" si="193"/>
        <v>0</v>
      </c>
      <c r="AC577" s="87" t="s">
        <v>171</v>
      </c>
      <c r="AD577" s="87" t="s">
        <v>171</v>
      </c>
      <c r="AE577" s="87">
        <f t="shared" si="194"/>
        <v>0</v>
      </c>
      <c r="AF577" s="87" t="s">
        <v>171</v>
      </c>
      <c r="AG577" s="87" t="s">
        <v>171</v>
      </c>
      <c r="AH577" s="87">
        <f t="shared" si="195"/>
        <v>0</v>
      </c>
      <c r="AI577" s="87" t="s">
        <v>171</v>
      </c>
      <c r="AJ577" s="87" t="s">
        <v>171</v>
      </c>
      <c r="AK577" s="87">
        <f t="shared" si="196"/>
        <v>0</v>
      </c>
      <c r="AM577" s="132" t="s">
        <v>9</v>
      </c>
    </row>
    <row r="578" spans="1:39" x14ac:dyDescent="0.4">
      <c r="A578" s="132" t="str">
        <f t="shared" si="183"/>
        <v>Total General</v>
      </c>
      <c r="B578" s="53" t="s">
        <v>19</v>
      </c>
      <c r="C578" s="61">
        <f>SUM(C545:C577)</f>
        <v>0</v>
      </c>
      <c r="D578" s="61">
        <f>SUM(D545:D577)</f>
        <v>0</v>
      </c>
      <c r="E578" s="61">
        <f>SUM(E545:E577)</f>
        <v>0</v>
      </c>
      <c r="F578" s="61">
        <f>SUM(F545:F577)</f>
        <v>0</v>
      </c>
      <c r="G578" s="61">
        <f t="shared" ref="G578" si="197">SUBTOTAL(109,E578:F578)</f>
        <v>0</v>
      </c>
      <c r="H578" s="61">
        <f>SUM(H545:H577)</f>
        <v>0</v>
      </c>
      <c r="I578" s="61">
        <f>SUM(I545:I577)</f>
        <v>0</v>
      </c>
      <c r="J578" s="61">
        <f t="shared" ref="J578" si="198">SUBTOTAL(109,H578:I578)</f>
        <v>0</v>
      </c>
      <c r="K578" s="61">
        <f>SUM(K545:K577)</f>
        <v>0</v>
      </c>
      <c r="L578" s="61">
        <f>SUM(L545:L577)</f>
        <v>0</v>
      </c>
      <c r="M578" s="61">
        <f t="shared" ref="M578" si="199">SUBTOTAL(109,K578:L578)</f>
        <v>0</v>
      </c>
      <c r="N578" s="61">
        <f>SUM(N545:N577)</f>
        <v>0</v>
      </c>
      <c r="O578" s="61">
        <f>SUM(O545:O577)</f>
        <v>0</v>
      </c>
      <c r="P578" s="61">
        <f t="shared" ref="P578" si="200">SUBTOTAL(109,N578:O578)</f>
        <v>0</v>
      </c>
      <c r="Q578" s="61">
        <f>SUM(Q545:Q577)</f>
        <v>0</v>
      </c>
      <c r="R578" s="61">
        <f>SUM(R545:R577)</f>
        <v>0</v>
      </c>
      <c r="S578" s="61">
        <f t="shared" ref="S578" si="201">SUBTOTAL(109,Q578:R578)</f>
        <v>0</v>
      </c>
      <c r="T578" s="61">
        <f>SUM(T545:T577)</f>
        <v>0</v>
      </c>
      <c r="U578" s="61">
        <f>SUM(U545:U577)</f>
        <v>0</v>
      </c>
      <c r="V578" s="61">
        <f t="shared" ref="V578" si="202">SUBTOTAL(109,T578:U578)</f>
        <v>0</v>
      </c>
      <c r="W578" s="61">
        <f>SUM(W545:W577)</f>
        <v>0</v>
      </c>
      <c r="X578" s="61">
        <f>SUM(X545:X577)</f>
        <v>0</v>
      </c>
      <c r="Y578" s="61">
        <f t="shared" ref="Y578" si="203">SUBTOTAL(109,W578:X578)</f>
        <v>0</v>
      </c>
      <c r="Z578" s="61">
        <f>SUM(Z545:Z577)</f>
        <v>0</v>
      </c>
      <c r="AA578" s="61">
        <f>SUM(AA545:AA577)</f>
        <v>0</v>
      </c>
      <c r="AB578" s="61">
        <f t="shared" ref="AB578" si="204">SUBTOTAL(109,Z578:AA578)</f>
        <v>0</v>
      </c>
      <c r="AC578" s="61">
        <f>SUM(AC545:AC577)</f>
        <v>0</v>
      </c>
      <c r="AD578" s="61">
        <f>SUM(AD545:AD577)</f>
        <v>0</v>
      </c>
      <c r="AE578" s="61">
        <f t="shared" ref="AE578" si="205">SUBTOTAL(109,AC578:AD578)</f>
        <v>0</v>
      </c>
      <c r="AF578" s="61">
        <f>SUM(AF545:AF577)</f>
        <v>0</v>
      </c>
      <c r="AG578" s="61">
        <f>SUM(AG545:AG577)</f>
        <v>0</v>
      </c>
      <c r="AH578" s="61">
        <f t="shared" ref="AH578" si="206">SUBTOTAL(109,AF578:AG578)</f>
        <v>0</v>
      </c>
      <c r="AI578" s="61">
        <f>SUM(AI545:AI577)</f>
        <v>0</v>
      </c>
      <c r="AJ578" s="61">
        <f>SUM(AJ545:AJ577)</f>
        <v>0</v>
      </c>
      <c r="AK578" s="61">
        <f t="shared" ref="AK578" si="207">SUBTOTAL(109,AI578:AJ578)</f>
        <v>0</v>
      </c>
    </row>
    <row r="579" spans="1:39" x14ac:dyDescent="0.4">
      <c r="A579" s="132" t="str">
        <f t="shared" si="183"/>
        <v/>
      </c>
      <c r="B579" s="34"/>
      <c r="C579" s="35"/>
      <c r="D579" s="34"/>
      <c r="E579" s="35"/>
      <c r="F579" s="34"/>
      <c r="G579" s="34"/>
      <c r="H579" s="35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</row>
    <row r="580" spans="1:39" x14ac:dyDescent="0.4">
      <c r="A580" s="132" t="e">
        <f>iferrorAM634&amp;B580</f>
        <v>#NAME?</v>
      </c>
      <c r="B580" s="5" t="s">
        <v>38</v>
      </c>
      <c r="C580" s="178">
        <f>IFERROR(D578/C581*100,0)</f>
        <v>0</v>
      </c>
      <c r="D580" s="178"/>
      <c r="E580" s="178">
        <f>IFERROR(F578/E581*100,0)</f>
        <v>0</v>
      </c>
      <c r="F580" s="178"/>
      <c r="G580" s="36"/>
      <c r="H580" s="178">
        <f>IFERROR(I578/H581*100,0)</f>
        <v>0</v>
      </c>
      <c r="I580" s="178"/>
      <c r="J580" s="36"/>
      <c r="K580" s="178">
        <f>IFERROR(L578/K581*100,0)</f>
        <v>0</v>
      </c>
      <c r="L580" s="178"/>
      <c r="M580" s="36"/>
      <c r="N580" s="178">
        <f>IFERROR(O578/N581*100,0)</f>
        <v>0</v>
      </c>
      <c r="O580" s="178"/>
      <c r="P580" s="36"/>
      <c r="Q580" s="178">
        <f>IFERROR(R578/Q581*100,0)</f>
        <v>0</v>
      </c>
      <c r="R580" s="178"/>
      <c r="S580" s="36"/>
      <c r="T580" s="178">
        <f>IFERROR(U578/T581*100,0)</f>
        <v>0</v>
      </c>
      <c r="U580" s="178"/>
      <c r="V580" s="36"/>
      <c r="W580" s="178">
        <f>IFERROR(X578/W581*100,0)</f>
        <v>0</v>
      </c>
      <c r="X580" s="178"/>
      <c r="Y580" s="36"/>
      <c r="Z580" s="178">
        <f>IFERROR(AA578/Z581*100,0)</f>
        <v>0</v>
      </c>
      <c r="AA580" s="178"/>
      <c r="AB580" s="36"/>
      <c r="AC580" s="178">
        <f>IFERROR(AD578/AC581*100,0)</f>
        <v>0</v>
      </c>
      <c r="AD580" s="178"/>
      <c r="AE580" s="36"/>
      <c r="AF580" s="178">
        <f>IFERROR(AG578/AF581*100,0)</f>
        <v>0</v>
      </c>
      <c r="AG580" s="178"/>
      <c r="AH580" s="36"/>
      <c r="AI580" s="178">
        <f>IFERROR(AJ578/AI581*100,0)</f>
        <v>0</v>
      </c>
      <c r="AJ580" s="178"/>
      <c r="AK580" s="36"/>
    </row>
    <row r="581" spans="1:39" x14ac:dyDescent="0.4">
      <c r="A581" s="132" t="e">
        <f>iferrorAM635&amp;B581</f>
        <v>#NAME?</v>
      </c>
      <c r="B581" s="5" t="s">
        <v>39</v>
      </c>
      <c r="C581" s="180">
        <f>IFERROR(C578+D578,0)</f>
        <v>0</v>
      </c>
      <c r="D581" s="181"/>
      <c r="E581" s="180">
        <f>IFERROR(E578+F578,0)</f>
        <v>0</v>
      </c>
      <c r="F581" s="181"/>
      <c r="G581" s="37"/>
      <c r="H581" s="180">
        <f>IFERROR(H578+I578,0)</f>
        <v>0</v>
      </c>
      <c r="I581" s="181"/>
      <c r="J581" s="37"/>
      <c r="K581" s="180">
        <f>IFERROR(K578+L578,0)</f>
        <v>0</v>
      </c>
      <c r="L581" s="181"/>
      <c r="M581" s="37"/>
      <c r="N581" s="180">
        <f>IFERROR(N578+O578,0)</f>
        <v>0</v>
      </c>
      <c r="O581" s="181"/>
      <c r="P581" s="37"/>
      <c r="Q581" s="180">
        <f>IFERROR(Q578+R578,0)</f>
        <v>0</v>
      </c>
      <c r="R581" s="181"/>
      <c r="S581" s="37"/>
      <c r="T581" s="180">
        <f>IFERROR(T578+U578,0)</f>
        <v>0</v>
      </c>
      <c r="U581" s="181"/>
      <c r="V581" s="37"/>
      <c r="W581" s="180">
        <f>IFERROR(W578+X578,0)</f>
        <v>0</v>
      </c>
      <c r="X581" s="181"/>
      <c r="Y581" s="37"/>
      <c r="Z581" s="180">
        <f>IFERROR(Z578+AA578,0)</f>
        <v>0</v>
      </c>
      <c r="AA581" s="181"/>
      <c r="AB581" s="37"/>
      <c r="AC581" s="180">
        <f>IFERROR(AC578+AD578,0)</f>
        <v>0</v>
      </c>
      <c r="AD581" s="181"/>
      <c r="AE581" s="37"/>
      <c r="AF581" s="180">
        <f>IFERROR(AF578+AG578,0)</f>
        <v>0</v>
      </c>
      <c r="AG581" s="181"/>
      <c r="AH581" s="37"/>
      <c r="AI581" s="180">
        <f>IFERROR(AI578+AJ578,0)</f>
        <v>0</v>
      </c>
      <c r="AJ581" s="181"/>
      <c r="AK581" s="37"/>
    </row>
    <row r="582" spans="1:39" x14ac:dyDescent="0.4">
      <c r="A582" s="132" t="e">
        <f>iferrorAM636&amp;B582</f>
        <v>#NAME?</v>
      </c>
      <c r="B582" s="5" t="s">
        <v>40</v>
      </c>
      <c r="C582" s="178">
        <f>SUM(E582:AJ582,0)</f>
        <v>0</v>
      </c>
      <c r="D582" s="181"/>
      <c r="E582" s="178">
        <f>IFERROR(E581/C581*100,0)</f>
        <v>0</v>
      </c>
      <c r="F582" s="178"/>
      <c r="G582" s="36"/>
      <c r="H582" s="178">
        <f>IFERROR(H581/C581*100,0)</f>
        <v>0</v>
      </c>
      <c r="I582" s="178"/>
      <c r="J582" s="36"/>
      <c r="K582" s="178">
        <f>IFERROR(K581/C581*100,0)</f>
        <v>0</v>
      </c>
      <c r="L582" s="178"/>
      <c r="M582" s="36"/>
      <c r="N582" s="178">
        <f>IFERROR(N581/C581*100,0)</f>
        <v>0</v>
      </c>
      <c r="O582" s="178"/>
      <c r="P582" s="36"/>
      <c r="Q582" s="178">
        <f>IFERROR(Q581/C581*100,0)</f>
        <v>0</v>
      </c>
      <c r="R582" s="178"/>
      <c r="S582" s="36"/>
      <c r="T582" s="178">
        <f>IFERROR(T581/C581*100,0)</f>
        <v>0</v>
      </c>
      <c r="U582" s="178"/>
      <c r="V582" s="36"/>
      <c r="W582" s="178">
        <f>IFERROR(W581/C581*100,0)</f>
        <v>0</v>
      </c>
      <c r="X582" s="178"/>
      <c r="Y582" s="36"/>
      <c r="Z582" s="178">
        <f>IFERROR(Z581/C581*100,0)</f>
        <v>0</v>
      </c>
      <c r="AA582" s="178"/>
      <c r="AB582" s="36"/>
      <c r="AC582" s="178">
        <f>IFERROR(AC581/C581*100,0)</f>
        <v>0</v>
      </c>
      <c r="AD582" s="178"/>
      <c r="AE582" s="36"/>
      <c r="AF582" s="178">
        <f>IFERROR(AF581/C581*100,0)</f>
        <v>0</v>
      </c>
      <c r="AG582" s="178"/>
      <c r="AH582" s="36"/>
      <c r="AI582" s="178">
        <f>IFERROR(AI581/C581*100,0)</f>
        <v>0</v>
      </c>
      <c r="AJ582" s="178"/>
      <c r="AK582" s="36"/>
    </row>
    <row r="583" spans="1:39" x14ac:dyDescent="0.4">
      <c r="A583" s="132" t="str">
        <f t="shared" si="183"/>
        <v>Fuente: Superintendencia de Seguros, Dirección de Estudios del Sector Seguros</v>
      </c>
      <c r="B583" s="93" t="s">
        <v>172</v>
      </c>
    </row>
    <row r="584" spans="1:39" x14ac:dyDescent="0.4">
      <c r="A584" s="132" t="str">
        <f t="shared" si="183"/>
        <v/>
      </c>
      <c r="B584" s="38"/>
    </row>
    <row r="585" spans="1:39" x14ac:dyDescent="0.4">
      <c r="A585" s="132" t="str">
        <f t="shared" si="183"/>
        <v/>
      </c>
      <c r="B585" s="38"/>
    </row>
    <row r="586" spans="1:39" x14ac:dyDescent="0.4">
      <c r="A586" s="132" t="str">
        <f t="shared" si="183"/>
        <v/>
      </c>
      <c r="B586" s="38"/>
    </row>
    <row r="587" spans="1:39" x14ac:dyDescent="0.4">
      <c r="A587" s="132" t="str">
        <f t="shared" si="183"/>
        <v/>
      </c>
      <c r="B587" s="38"/>
    </row>
    <row r="588" spans="1:39" x14ac:dyDescent="0.4">
      <c r="A588" s="132" t="str">
        <f t="shared" si="183"/>
        <v/>
      </c>
      <c r="B588" s="38"/>
    </row>
    <row r="589" spans="1:39" x14ac:dyDescent="0.4">
      <c r="A589" s="132" t="str">
        <f t="shared" si="183"/>
        <v/>
      </c>
      <c r="B589" s="38"/>
    </row>
    <row r="590" spans="1:39" x14ac:dyDescent="0.4">
      <c r="A590" s="132" t="str">
        <f t="shared" si="183"/>
        <v/>
      </c>
      <c r="B590" s="38"/>
    </row>
    <row r="591" spans="1:39" ht="20.25" customHeight="1" x14ac:dyDescent="0.6">
      <c r="A591" s="132" t="str">
        <f t="shared" ref="A591:A649" si="208">AM591&amp;B591</f>
        <v>Superintendencia de Seguros</v>
      </c>
      <c r="B591" s="182" t="s">
        <v>42</v>
      </c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</row>
    <row r="592" spans="1:39" ht="12.75" customHeight="1" x14ac:dyDescent="0.4">
      <c r="A592" s="132" t="str">
        <f t="shared" si="208"/>
        <v>Primas Netas Cobradas por Compañías, Según Ramos</v>
      </c>
      <c r="B592" s="183" t="s">
        <v>56</v>
      </c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</row>
    <row r="593" spans="1:39" ht="12.75" customHeight="1" x14ac:dyDescent="0.4">
      <c r="A593" s="132" t="str">
        <f t="shared" si="208"/>
        <v>Noviembre. 2022</v>
      </c>
      <c r="B593" s="184" t="s">
        <v>143</v>
      </c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85"/>
      <c r="AE593" s="185"/>
      <c r="AF593" s="185"/>
      <c r="AG593" s="185"/>
      <c r="AH593" s="185"/>
      <c r="AI593" s="185"/>
      <c r="AJ593" s="185"/>
    </row>
    <row r="594" spans="1:39" ht="12.75" customHeight="1" x14ac:dyDescent="0.4">
      <c r="A594" s="132" t="str">
        <f t="shared" si="208"/>
        <v>(Valores en RD$)</v>
      </c>
      <c r="B594" s="183" t="s">
        <v>91</v>
      </c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</row>
    <row r="595" spans="1:39" x14ac:dyDescent="0.4">
      <c r="A595" s="132" t="str">
        <f t="shared" si="208"/>
        <v/>
      </c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</row>
    <row r="596" spans="1:39" ht="13" thickBot="1" x14ac:dyDescent="0.45">
      <c r="A596" s="132" t="str">
        <f t="shared" si="208"/>
        <v/>
      </c>
    </row>
    <row r="597" spans="1:39" ht="23.25" customHeight="1" thickTop="1" thickBot="1" x14ac:dyDescent="0.45">
      <c r="A597" s="132" t="str">
        <f t="shared" si="208"/>
        <v>Compañías</v>
      </c>
      <c r="B597" s="173" t="s">
        <v>33</v>
      </c>
      <c r="C597" s="179" t="s">
        <v>0</v>
      </c>
      <c r="D597" s="179"/>
      <c r="E597" s="179" t="s">
        <v>12</v>
      </c>
      <c r="F597" s="179"/>
      <c r="G597" s="110"/>
      <c r="H597" s="179" t="s">
        <v>13</v>
      </c>
      <c r="I597" s="179"/>
      <c r="J597" s="110"/>
      <c r="K597" s="179" t="s">
        <v>14</v>
      </c>
      <c r="L597" s="179"/>
      <c r="M597" s="110"/>
      <c r="N597" s="179" t="s">
        <v>15</v>
      </c>
      <c r="O597" s="179"/>
      <c r="P597" s="110"/>
      <c r="Q597" s="179" t="s">
        <v>27</v>
      </c>
      <c r="R597" s="179"/>
      <c r="S597" s="110"/>
      <c r="T597" s="179" t="s">
        <v>35</v>
      </c>
      <c r="U597" s="179"/>
      <c r="V597" s="110"/>
      <c r="W597" s="179" t="s">
        <v>16</v>
      </c>
      <c r="X597" s="179"/>
      <c r="Y597" s="110"/>
      <c r="Z597" s="179" t="s">
        <v>67</v>
      </c>
      <c r="AA597" s="179"/>
      <c r="AB597" s="110"/>
      <c r="AC597" s="179" t="s">
        <v>34</v>
      </c>
      <c r="AD597" s="179"/>
      <c r="AE597" s="110"/>
      <c r="AF597" s="179" t="s">
        <v>17</v>
      </c>
      <c r="AG597" s="179"/>
      <c r="AH597" s="110"/>
      <c r="AI597" s="179" t="s">
        <v>18</v>
      </c>
      <c r="AJ597" s="179"/>
      <c r="AK597" s="65"/>
    </row>
    <row r="598" spans="1:39" ht="13.35" thickTop="1" thickBot="1" x14ac:dyDescent="0.45">
      <c r="A598" s="132" t="str">
        <f t="shared" si="208"/>
        <v/>
      </c>
      <c r="B598" s="186"/>
      <c r="C598" s="110" t="s">
        <v>28</v>
      </c>
      <c r="D598" s="110" t="s">
        <v>25</v>
      </c>
      <c r="E598" s="110" t="s">
        <v>28</v>
      </c>
      <c r="F598" s="110" t="s">
        <v>25</v>
      </c>
      <c r="G598" s="110"/>
      <c r="H598" s="110" t="s">
        <v>28</v>
      </c>
      <c r="I598" s="110" t="s">
        <v>25</v>
      </c>
      <c r="J598" s="110"/>
      <c r="K598" s="110" t="s">
        <v>28</v>
      </c>
      <c r="L598" s="110" t="s">
        <v>25</v>
      </c>
      <c r="M598" s="110"/>
      <c r="N598" s="110" t="s">
        <v>28</v>
      </c>
      <c r="O598" s="110" t="s">
        <v>25</v>
      </c>
      <c r="P598" s="110"/>
      <c r="Q598" s="110" t="s">
        <v>28</v>
      </c>
      <c r="R598" s="110" t="s">
        <v>25</v>
      </c>
      <c r="S598" s="110"/>
      <c r="T598" s="110" t="s">
        <v>28</v>
      </c>
      <c r="U598" s="110" t="s">
        <v>25</v>
      </c>
      <c r="V598" s="110"/>
      <c r="W598" s="110" t="s">
        <v>28</v>
      </c>
      <c r="X598" s="110" t="s">
        <v>25</v>
      </c>
      <c r="Y598" s="110"/>
      <c r="Z598" s="110" t="s">
        <v>28</v>
      </c>
      <c r="AA598" s="110" t="s">
        <v>25</v>
      </c>
      <c r="AB598" s="110"/>
      <c r="AC598" s="110" t="s">
        <v>28</v>
      </c>
      <c r="AD598" s="110" t="s">
        <v>25</v>
      </c>
      <c r="AE598" s="110"/>
      <c r="AF598" s="110" t="s">
        <v>28</v>
      </c>
      <c r="AG598" s="110" t="s">
        <v>25</v>
      </c>
      <c r="AH598" s="110"/>
      <c r="AI598" s="110" t="s">
        <v>28</v>
      </c>
      <c r="AJ598" s="110" t="s">
        <v>25</v>
      </c>
      <c r="AK598" s="65"/>
    </row>
    <row r="599" spans="1:39" ht="15.95" customHeight="1" thickTop="1" x14ac:dyDescent="0.4">
      <c r="A599" s="132" t="str">
        <f t="shared" si="208"/>
        <v>NoviembreSeguros Universal, S. A.</v>
      </c>
      <c r="B599" s="87" t="s">
        <v>84</v>
      </c>
      <c r="C599" s="88">
        <f t="shared" ref="C599:C631" si="209">SUMIF($E$62:$AJ$62,$C$62,$E599:$AJ599)</f>
        <v>0</v>
      </c>
      <c r="D599" s="88">
        <f t="shared" ref="D599:D631" si="210">SUMIF($E$62:$AJ$62,$D$62,$E599:$AJ599)</f>
        <v>0</v>
      </c>
      <c r="E599" s="87" t="s">
        <v>171</v>
      </c>
      <c r="F599" s="87" t="s">
        <v>171</v>
      </c>
      <c r="G599" s="87">
        <f>SUBTOTAL(109,E599:F599)</f>
        <v>0</v>
      </c>
      <c r="H599" s="87" t="s">
        <v>171</v>
      </c>
      <c r="I599" s="87" t="s">
        <v>171</v>
      </c>
      <c r="J599" s="87">
        <f>SUBTOTAL(109,H599:I599)</f>
        <v>0</v>
      </c>
      <c r="K599" s="87" t="s">
        <v>171</v>
      </c>
      <c r="L599" s="87" t="s">
        <v>171</v>
      </c>
      <c r="M599" s="87">
        <f>SUBTOTAL(109,K599:L599)</f>
        <v>0</v>
      </c>
      <c r="N599" s="87" t="s">
        <v>171</v>
      </c>
      <c r="O599" s="87" t="s">
        <v>171</v>
      </c>
      <c r="P599" s="87">
        <f>SUBTOTAL(109,N599:O599)</f>
        <v>0</v>
      </c>
      <c r="Q599" s="87" t="s">
        <v>171</v>
      </c>
      <c r="R599" s="87" t="s">
        <v>171</v>
      </c>
      <c r="S599" s="87">
        <f>SUBTOTAL(109,Q599:R599)</f>
        <v>0</v>
      </c>
      <c r="T599" s="87" t="s">
        <v>171</v>
      </c>
      <c r="U599" s="87" t="s">
        <v>171</v>
      </c>
      <c r="V599" s="87">
        <f>SUBTOTAL(109,T599:U599)</f>
        <v>0</v>
      </c>
      <c r="W599" s="87" t="s">
        <v>171</v>
      </c>
      <c r="X599" s="87" t="s">
        <v>171</v>
      </c>
      <c r="Y599" s="87">
        <f>SUBTOTAL(109,W599:X599)</f>
        <v>0</v>
      </c>
      <c r="Z599" s="87" t="s">
        <v>171</v>
      </c>
      <c r="AA599" s="87" t="s">
        <v>171</v>
      </c>
      <c r="AB599" s="87">
        <f>SUBTOTAL(109,Z599:AA599)</f>
        <v>0</v>
      </c>
      <c r="AC599" s="87" t="s">
        <v>171</v>
      </c>
      <c r="AD599" s="87" t="s">
        <v>171</v>
      </c>
      <c r="AE599" s="87">
        <f>SUBTOTAL(109,AC599:AD599)</f>
        <v>0</v>
      </c>
      <c r="AF599" s="87" t="s">
        <v>171</v>
      </c>
      <c r="AG599" s="87" t="s">
        <v>171</v>
      </c>
      <c r="AH599" s="87">
        <f>SUBTOTAL(109,AF599:AG599)</f>
        <v>0</v>
      </c>
      <c r="AI599" s="87" t="s">
        <v>171</v>
      </c>
      <c r="AJ599" s="87" t="s">
        <v>171</v>
      </c>
      <c r="AK599" s="87">
        <f>SUBTOTAL(109,AI599:AJ599)</f>
        <v>0</v>
      </c>
      <c r="AM599" s="132" t="s">
        <v>10</v>
      </c>
    </row>
    <row r="600" spans="1:39" ht="15.95" customHeight="1" x14ac:dyDescent="0.4">
      <c r="A600" s="132" t="str">
        <f t="shared" si="208"/>
        <v>NoviembreHumano Seguros, S. A.</v>
      </c>
      <c r="B600" s="51" t="s">
        <v>92</v>
      </c>
      <c r="C600" s="88">
        <f t="shared" si="209"/>
        <v>0</v>
      </c>
      <c r="D600" s="88">
        <f t="shared" si="210"/>
        <v>0</v>
      </c>
      <c r="E600" s="87" t="s">
        <v>171</v>
      </c>
      <c r="F600" s="87" t="s">
        <v>171</v>
      </c>
      <c r="G600" s="87">
        <f t="shared" ref="G600:G631" si="211">SUBTOTAL(109,E600:F600)</f>
        <v>0</v>
      </c>
      <c r="H600" s="87" t="s">
        <v>171</v>
      </c>
      <c r="I600" s="87" t="s">
        <v>171</v>
      </c>
      <c r="J600" s="87">
        <f t="shared" ref="J600:J631" si="212">SUBTOTAL(109,H600:I600)</f>
        <v>0</v>
      </c>
      <c r="K600" s="87" t="s">
        <v>171</v>
      </c>
      <c r="L600" s="87" t="s">
        <v>171</v>
      </c>
      <c r="M600" s="87">
        <f t="shared" ref="M600:M631" si="213">SUBTOTAL(109,K600:L600)</f>
        <v>0</v>
      </c>
      <c r="N600" s="87" t="s">
        <v>171</v>
      </c>
      <c r="O600" s="87" t="s">
        <v>171</v>
      </c>
      <c r="P600" s="87">
        <f t="shared" ref="P600:P631" si="214">SUBTOTAL(109,N600:O600)</f>
        <v>0</v>
      </c>
      <c r="Q600" s="87" t="s">
        <v>171</v>
      </c>
      <c r="R600" s="87" t="s">
        <v>171</v>
      </c>
      <c r="S600" s="87">
        <f t="shared" ref="S600:S631" si="215">SUBTOTAL(109,Q600:R600)</f>
        <v>0</v>
      </c>
      <c r="T600" s="87" t="s">
        <v>171</v>
      </c>
      <c r="U600" s="87" t="s">
        <v>171</v>
      </c>
      <c r="V600" s="87">
        <f t="shared" ref="V600:V631" si="216">SUBTOTAL(109,T600:U600)</f>
        <v>0</v>
      </c>
      <c r="W600" s="87" t="s">
        <v>171</v>
      </c>
      <c r="X600" s="87" t="s">
        <v>171</v>
      </c>
      <c r="Y600" s="87">
        <f t="shared" ref="Y600:Y631" si="217">SUBTOTAL(109,W600:X600)</f>
        <v>0</v>
      </c>
      <c r="Z600" s="87" t="s">
        <v>171</v>
      </c>
      <c r="AA600" s="87" t="s">
        <v>171</v>
      </c>
      <c r="AB600" s="87">
        <f t="shared" ref="AB600:AB631" si="218">SUBTOTAL(109,Z600:AA600)</f>
        <v>0</v>
      </c>
      <c r="AC600" s="87" t="s">
        <v>171</v>
      </c>
      <c r="AD600" s="87" t="s">
        <v>171</v>
      </c>
      <c r="AE600" s="87">
        <f t="shared" ref="AE600:AE631" si="219">SUBTOTAL(109,AC600:AD600)</f>
        <v>0</v>
      </c>
      <c r="AF600" s="87" t="s">
        <v>171</v>
      </c>
      <c r="AG600" s="87" t="s">
        <v>171</v>
      </c>
      <c r="AH600" s="87">
        <f t="shared" ref="AH600:AH631" si="220">SUBTOTAL(109,AF600:AG600)</f>
        <v>0</v>
      </c>
      <c r="AI600" s="87" t="s">
        <v>171</v>
      </c>
      <c r="AJ600" s="87" t="s">
        <v>171</v>
      </c>
      <c r="AK600" s="87">
        <f t="shared" ref="AK600:AK631" si="221">SUBTOTAL(109,AI600:AJ600)</f>
        <v>0</v>
      </c>
      <c r="AM600" s="132" t="s">
        <v>10</v>
      </c>
    </row>
    <row r="601" spans="1:39" ht="15.95" customHeight="1" x14ac:dyDescent="0.4">
      <c r="A601" s="132" t="str">
        <f t="shared" si="208"/>
        <v>NoviembreSeguros Reservas, S. A.</v>
      </c>
      <c r="B601" s="51" t="s">
        <v>93</v>
      </c>
      <c r="C601" s="88">
        <f t="shared" si="209"/>
        <v>0</v>
      </c>
      <c r="D601" s="88">
        <f t="shared" si="210"/>
        <v>0</v>
      </c>
      <c r="E601" s="87" t="s">
        <v>171</v>
      </c>
      <c r="F601" s="87" t="s">
        <v>171</v>
      </c>
      <c r="G601" s="87">
        <f t="shared" si="211"/>
        <v>0</v>
      </c>
      <c r="H601" s="87" t="s">
        <v>171</v>
      </c>
      <c r="I601" s="87" t="s">
        <v>171</v>
      </c>
      <c r="J601" s="87">
        <f t="shared" si="212"/>
        <v>0</v>
      </c>
      <c r="K601" s="87" t="s">
        <v>171</v>
      </c>
      <c r="L601" s="87" t="s">
        <v>171</v>
      </c>
      <c r="M601" s="87">
        <f t="shared" si="213"/>
        <v>0</v>
      </c>
      <c r="N601" s="87" t="s">
        <v>171</v>
      </c>
      <c r="O601" s="87" t="s">
        <v>171</v>
      </c>
      <c r="P601" s="87">
        <f t="shared" si="214"/>
        <v>0</v>
      </c>
      <c r="Q601" s="87" t="s">
        <v>171</v>
      </c>
      <c r="R601" s="87" t="s">
        <v>171</v>
      </c>
      <c r="S601" s="87">
        <f t="shared" si="215"/>
        <v>0</v>
      </c>
      <c r="T601" s="87" t="s">
        <v>171</v>
      </c>
      <c r="U601" s="87" t="s">
        <v>171</v>
      </c>
      <c r="V601" s="87">
        <f t="shared" si="216"/>
        <v>0</v>
      </c>
      <c r="W601" s="87" t="s">
        <v>171</v>
      </c>
      <c r="X601" s="87" t="s">
        <v>171</v>
      </c>
      <c r="Y601" s="87">
        <f t="shared" si="217"/>
        <v>0</v>
      </c>
      <c r="Z601" s="87" t="s">
        <v>171</v>
      </c>
      <c r="AA601" s="87" t="s">
        <v>171</v>
      </c>
      <c r="AB601" s="87">
        <f t="shared" si="218"/>
        <v>0</v>
      </c>
      <c r="AC601" s="87" t="s">
        <v>171</v>
      </c>
      <c r="AD601" s="87" t="s">
        <v>171</v>
      </c>
      <c r="AE601" s="87">
        <f t="shared" si="219"/>
        <v>0</v>
      </c>
      <c r="AF601" s="87" t="s">
        <v>171</v>
      </c>
      <c r="AG601" s="87" t="s">
        <v>171</v>
      </c>
      <c r="AH601" s="87">
        <f t="shared" si="220"/>
        <v>0</v>
      </c>
      <c r="AI601" s="87" t="s">
        <v>171</v>
      </c>
      <c r="AJ601" s="87" t="s">
        <v>171</v>
      </c>
      <c r="AK601" s="87">
        <f t="shared" si="221"/>
        <v>0</v>
      </c>
      <c r="AM601" s="132" t="s">
        <v>10</v>
      </c>
    </row>
    <row r="602" spans="1:39" ht="15.95" customHeight="1" x14ac:dyDescent="0.4">
      <c r="A602" s="132" t="str">
        <f t="shared" si="208"/>
        <v>NoviembreMapfre BHD Compañía de Seguros</v>
      </c>
      <c r="B602" s="51" t="s">
        <v>110</v>
      </c>
      <c r="C602" s="88">
        <f t="shared" si="209"/>
        <v>0</v>
      </c>
      <c r="D602" s="88">
        <f t="shared" si="210"/>
        <v>0</v>
      </c>
      <c r="E602" s="87" t="s">
        <v>171</v>
      </c>
      <c r="F602" s="87" t="s">
        <v>171</v>
      </c>
      <c r="G602" s="87">
        <f t="shared" si="211"/>
        <v>0</v>
      </c>
      <c r="H602" s="87" t="s">
        <v>171</v>
      </c>
      <c r="I602" s="87" t="s">
        <v>171</v>
      </c>
      <c r="J602" s="87">
        <f t="shared" si="212"/>
        <v>0</v>
      </c>
      <c r="K602" s="87" t="s">
        <v>171</v>
      </c>
      <c r="L602" s="87" t="s">
        <v>171</v>
      </c>
      <c r="M602" s="87">
        <f t="shared" si="213"/>
        <v>0</v>
      </c>
      <c r="N602" s="87" t="s">
        <v>171</v>
      </c>
      <c r="O602" s="87" t="s">
        <v>171</v>
      </c>
      <c r="P602" s="87">
        <f t="shared" si="214"/>
        <v>0</v>
      </c>
      <c r="Q602" s="87" t="s">
        <v>171</v>
      </c>
      <c r="R602" s="87" t="s">
        <v>171</v>
      </c>
      <c r="S602" s="87">
        <f t="shared" si="215"/>
        <v>0</v>
      </c>
      <c r="T602" s="87" t="s">
        <v>171</v>
      </c>
      <c r="U602" s="87" t="s">
        <v>171</v>
      </c>
      <c r="V602" s="87">
        <f t="shared" si="216"/>
        <v>0</v>
      </c>
      <c r="W602" s="87" t="s">
        <v>171</v>
      </c>
      <c r="X602" s="87" t="s">
        <v>171</v>
      </c>
      <c r="Y602" s="87">
        <f t="shared" si="217"/>
        <v>0</v>
      </c>
      <c r="Z602" s="87" t="s">
        <v>171</v>
      </c>
      <c r="AA602" s="87" t="s">
        <v>171</v>
      </c>
      <c r="AB602" s="87">
        <f t="shared" si="218"/>
        <v>0</v>
      </c>
      <c r="AC602" s="87" t="s">
        <v>171</v>
      </c>
      <c r="AD602" s="87" t="s">
        <v>171</v>
      </c>
      <c r="AE602" s="87">
        <f t="shared" si="219"/>
        <v>0</v>
      </c>
      <c r="AF602" s="87" t="s">
        <v>171</v>
      </c>
      <c r="AG602" s="87" t="s">
        <v>171</v>
      </c>
      <c r="AH602" s="87">
        <f t="shared" si="220"/>
        <v>0</v>
      </c>
      <c r="AI602" s="87" t="s">
        <v>171</v>
      </c>
      <c r="AJ602" s="87" t="s">
        <v>171</v>
      </c>
      <c r="AK602" s="87">
        <f t="shared" si="221"/>
        <v>0</v>
      </c>
      <c r="AM602" s="132" t="s">
        <v>10</v>
      </c>
    </row>
    <row r="603" spans="1:39" ht="15.95" customHeight="1" x14ac:dyDescent="0.4">
      <c r="A603" s="132" t="str">
        <f t="shared" si="208"/>
        <v>NoviembreLa Colonial, S. A., Compañia De Seguros</v>
      </c>
      <c r="B603" s="51" t="s">
        <v>111</v>
      </c>
      <c r="C603" s="88">
        <f t="shared" si="209"/>
        <v>0</v>
      </c>
      <c r="D603" s="88">
        <f t="shared" si="210"/>
        <v>0</v>
      </c>
      <c r="E603" s="87" t="s">
        <v>171</v>
      </c>
      <c r="F603" s="87" t="s">
        <v>171</v>
      </c>
      <c r="G603" s="87">
        <f t="shared" si="211"/>
        <v>0</v>
      </c>
      <c r="H603" s="87" t="s">
        <v>171</v>
      </c>
      <c r="I603" s="87" t="s">
        <v>171</v>
      </c>
      <c r="J603" s="87">
        <f t="shared" si="212"/>
        <v>0</v>
      </c>
      <c r="K603" s="87" t="s">
        <v>171</v>
      </c>
      <c r="L603" s="87" t="s">
        <v>171</v>
      </c>
      <c r="M603" s="87">
        <f t="shared" si="213"/>
        <v>0</v>
      </c>
      <c r="N603" s="87" t="s">
        <v>171</v>
      </c>
      <c r="O603" s="87" t="s">
        <v>171</v>
      </c>
      <c r="P603" s="87">
        <f t="shared" si="214"/>
        <v>0</v>
      </c>
      <c r="Q603" s="87" t="s">
        <v>171</v>
      </c>
      <c r="R603" s="87" t="s">
        <v>171</v>
      </c>
      <c r="S603" s="87">
        <f t="shared" si="215"/>
        <v>0</v>
      </c>
      <c r="T603" s="87" t="s">
        <v>171</v>
      </c>
      <c r="U603" s="87" t="s">
        <v>171</v>
      </c>
      <c r="V603" s="87">
        <f t="shared" si="216"/>
        <v>0</v>
      </c>
      <c r="W603" s="87" t="s">
        <v>171</v>
      </c>
      <c r="X603" s="87" t="s">
        <v>171</v>
      </c>
      <c r="Y603" s="87">
        <f t="shared" si="217"/>
        <v>0</v>
      </c>
      <c r="Z603" s="87" t="s">
        <v>171</v>
      </c>
      <c r="AA603" s="87" t="s">
        <v>171</v>
      </c>
      <c r="AB603" s="87">
        <f t="shared" si="218"/>
        <v>0</v>
      </c>
      <c r="AC603" s="87" t="s">
        <v>171</v>
      </c>
      <c r="AD603" s="87" t="s">
        <v>171</v>
      </c>
      <c r="AE603" s="87">
        <f t="shared" si="219"/>
        <v>0</v>
      </c>
      <c r="AF603" s="87" t="s">
        <v>171</v>
      </c>
      <c r="AG603" s="87" t="s">
        <v>171</v>
      </c>
      <c r="AH603" s="87">
        <f t="shared" si="220"/>
        <v>0</v>
      </c>
      <c r="AI603" s="87" t="s">
        <v>171</v>
      </c>
      <c r="AJ603" s="87" t="s">
        <v>171</v>
      </c>
      <c r="AK603" s="87">
        <f t="shared" si="221"/>
        <v>0</v>
      </c>
      <c r="AM603" s="132" t="s">
        <v>10</v>
      </c>
    </row>
    <row r="604" spans="1:39" ht="15.95" customHeight="1" x14ac:dyDescent="0.4">
      <c r="A604" s="132" t="str">
        <f t="shared" si="208"/>
        <v>NoviembreSeguros Sura, S.A.</v>
      </c>
      <c r="B604" s="51" t="s">
        <v>112</v>
      </c>
      <c r="C604" s="88">
        <f t="shared" si="209"/>
        <v>0</v>
      </c>
      <c r="D604" s="88">
        <f t="shared" si="210"/>
        <v>0</v>
      </c>
      <c r="E604" s="87" t="s">
        <v>171</v>
      </c>
      <c r="F604" s="87" t="s">
        <v>171</v>
      </c>
      <c r="G604" s="87">
        <f t="shared" si="211"/>
        <v>0</v>
      </c>
      <c r="H604" s="87" t="s">
        <v>171</v>
      </c>
      <c r="I604" s="87" t="s">
        <v>171</v>
      </c>
      <c r="J604" s="87">
        <f t="shared" si="212"/>
        <v>0</v>
      </c>
      <c r="K604" s="87" t="s">
        <v>171</v>
      </c>
      <c r="L604" s="87" t="s">
        <v>171</v>
      </c>
      <c r="M604" s="87">
        <f t="shared" si="213"/>
        <v>0</v>
      </c>
      <c r="N604" s="87" t="s">
        <v>171</v>
      </c>
      <c r="O604" s="87" t="s">
        <v>171</v>
      </c>
      <c r="P604" s="87">
        <f t="shared" si="214"/>
        <v>0</v>
      </c>
      <c r="Q604" s="87" t="s">
        <v>171</v>
      </c>
      <c r="R604" s="87" t="s">
        <v>171</v>
      </c>
      <c r="S604" s="87">
        <f t="shared" si="215"/>
        <v>0</v>
      </c>
      <c r="T604" s="87" t="s">
        <v>171</v>
      </c>
      <c r="U604" s="87" t="s">
        <v>171</v>
      </c>
      <c r="V604" s="87">
        <f t="shared" si="216"/>
        <v>0</v>
      </c>
      <c r="W604" s="87" t="s">
        <v>171</v>
      </c>
      <c r="X604" s="87" t="s">
        <v>171</v>
      </c>
      <c r="Y604" s="87">
        <f t="shared" si="217"/>
        <v>0</v>
      </c>
      <c r="Z604" s="87" t="s">
        <v>171</v>
      </c>
      <c r="AA604" s="87" t="s">
        <v>171</v>
      </c>
      <c r="AB604" s="87">
        <f t="shared" si="218"/>
        <v>0</v>
      </c>
      <c r="AC604" s="87" t="s">
        <v>171</v>
      </c>
      <c r="AD604" s="87" t="s">
        <v>171</v>
      </c>
      <c r="AE604" s="87">
        <f t="shared" si="219"/>
        <v>0</v>
      </c>
      <c r="AF604" s="87" t="s">
        <v>171</v>
      </c>
      <c r="AG604" s="87" t="s">
        <v>171</v>
      </c>
      <c r="AH604" s="87">
        <f t="shared" si="220"/>
        <v>0</v>
      </c>
      <c r="AI604" s="87" t="s">
        <v>171</v>
      </c>
      <c r="AJ604" s="87" t="s">
        <v>171</v>
      </c>
      <c r="AK604" s="87">
        <f t="shared" si="221"/>
        <v>0</v>
      </c>
      <c r="AM604" s="132" t="s">
        <v>10</v>
      </c>
    </row>
    <row r="605" spans="1:39" ht="15.95" customHeight="1" x14ac:dyDescent="0.4">
      <c r="A605" s="132" t="str">
        <f t="shared" si="208"/>
        <v>NoviembreSeguros Crecer, S. A.</v>
      </c>
      <c r="B605" s="51" t="s">
        <v>94</v>
      </c>
      <c r="C605" s="88">
        <f t="shared" si="209"/>
        <v>0</v>
      </c>
      <c r="D605" s="88">
        <f t="shared" si="210"/>
        <v>0</v>
      </c>
      <c r="E605" s="87" t="s">
        <v>171</v>
      </c>
      <c r="F605" s="87" t="s">
        <v>171</v>
      </c>
      <c r="G605" s="87">
        <f t="shared" si="211"/>
        <v>0</v>
      </c>
      <c r="H605" s="87" t="s">
        <v>171</v>
      </c>
      <c r="I605" s="87" t="s">
        <v>171</v>
      </c>
      <c r="J605" s="87">
        <f t="shared" si="212"/>
        <v>0</v>
      </c>
      <c r="K605" s="87" t="s">
        <v>171</v>
      </c>
      <c r="L605" s="87" t="s">
        <v>171</v>
      </c>
      <c r="M605" s="87">
        <f t="shared" si="213"/>
        <v>0</v>
      </c>
      <c r="N605" s="87" t="s">
        <v>171</v>
      </c>
      <c r="O605" s="87" t="s">
        <v>171</v>
      </c>
      <c r="P605" s="87">
        <f t="shared" si="214"/>
        <v>0</v>
      </c>
      <c r="Q605" s="87" t="s">
        <v>171</v>
      </c>
      <c r="R605" s="87" t="s">
        <v>171</v>
      </c>
      <c r="S605" s="87">
        <f t="shared" si="215"/>
        <v>0</v>
      </c>
      <c r="T605" s="87" t="s">
        <v>171</v>
      </c>
      <c r="U605" s="87" t="s">
        <v>171</v>
      </c>
      <c r="V605" s="87">
        <f t="shared" si="216"/>
        <v>0</v>
      </c>
      <c r="W605" s="87" t="s">
        <v>171</v>
      </c>
      <c r="X605" s="87" t="s">
        <v>171</v>
      </c>
      <c r="Y605" s="87">
        <f t="shared" si="217"/>
        <v>0</v>
      </c>
      <c r="Z605" s="87" t="s">
        <v>171</v>
      </c>
      <c r="AA605" s="87" t="s">
        <v>171</v>
      </c>
      <c r="AB605" s="87">
        <f t="shared" si="218"/>
        <v>0</v>
      </c>
      <c r="AC605" s="87" t="s">
        <v>171</v>
      </c>
      <c r="AD605" s="87" t="s">
        <v>171</v>
      </c>
      <c r="AE605" s="87">
        <f t="shared" si="219"/>
        <v>0</v>
      </c>
      <c r="AF605" s="87" t="s">
        <v>171</v>
      </c>
      <c r="AG605" s="87" t="s">
        <v>171</v>
      </c>
      <c r="AH605" s="87">
        <f t="shared" si="220"/>
        <v>0</v>
      </c>
      <c r="AI605" s="87" t="s">
        <v>171</v>
      </c>
      <c r="AJ605" s="87" t="s">
        <v>171</v>
      </c>
      <c r="AK605" s="87">
        <f t="shared" si="221"/>
        <v>0</v>
      </c>
      <c r="AM605" s="132" t="s">
        <v>10</v>
      </c>
    </row>
    <row r="606" spans="1:39" ht="15.95" customHeight="1" x14ac:dyDescent="0.4">
      <c r="A606" s="132" t="str">
        <f t="shared" si="208"/>
        <v>NoviembreWorldwide Seguros, S. A.</v>
      </c>
      <c r="B606" s="51" t="s">
        <v>113</v>
      </c>
      <c r="C606" s="88">
        <f t="shared" si="209"/>
        <v>0</v>
      </c>
      <c r="D606" s="88">
        <f t="shared" si="210"/>
        <v>0</v>
      </c>
      <c r="E606" s="87" t="s">
        <v>171</v>
      </c>
      <c r="F606" s="87" t="s">
        <v>171</v>
      </c>
      <c r="G606" s="87">
        <f t="shared" si="211"/>
        <v>0</v>
      </c>
      <c r="H606" s="87" t="s">
        <v>171</v>
      </c>
      <c r="I606" s="87" t="s">
        <v>171</v>
      </c>
      <c r="J606" s="87">
        <f t="shared" si="212"/>
        <v>0</v>
      </c>
      <c r="K606" s="87" t="s">
        <v>171</v>
      </c>
      <c r="L606" s="87" t="s">
        <v>171</v>
      </c>
      <c r="M606" s="87">
        <f t="shared" si="213"/>
        <v>0</v>
      </c>
      <c r="N606" s="87" t="s">
        <v>171</v>
      </c>
      <c r="O606" s="87" t="s">
        <v>171</v>
      </c>
      <c r="P606" s="87">
        <f t="shared" si="214"/>
        <v>0</v>
      </c>
      <c r="Q606" s="87" t="s">
        <v>171</v>
      </c>
      <c r="R606" s="87" t="s">
        <v>171</v>
      </c>
      <c r="S606" s="87">
        <f t="shared" si="215"/>
        <v>0</v>
      </c>
      <c r="T606" s="87" t="s">
        <v>171</v>
      </c>
      <c r="U606" s="87" t="s">
        <v>171</v>
      </c>
      <c r="V606" s="87">
        <f t="shared" si="216"/>
        <v>0</v>
      </c>
      <c r="W606" s="87" t="s">
        <v>171</v>
      </c>
      <c r="X606" s="87" t="s">
        <v>171</v>
      </c>
      <c r="Y606" s="87">
        <f t="shared" si="217"/>
        <v>0</v>
      </c>
      <c r="Z606" s="87" t="s">
        <v>171</v>
      </c>
      <c r="AA606" s="87" t="s">
        <v>171</v>
      </c>
      <c r="AB606" s="87">
        <f t="shared" si="218"/>
        <v>0</v>
      </c>
      <c r="AC606" s="87" t="s">
        <v>171</v>
      </c>
      <c r="AD606" s="87" t="s">
        <v>171</v>
      </c>
      <c r="AE606" s="87">
        <f t="shared" si="219"/>
        <v>0</v>
      </c>
      <c r="AF606" s="87" t="s">
        <v>171</v>
      </c>
      <c r="AG606" s="87" t="s">
        <v>171</v>
      </c>
      <c r="AH606" s="87">
        <f t="shared" si="220"/>
        <v>0</v>
      </c>
      <c r="AI606" s="87" t="s">
        <v>171</v>
      </c>
      <c r="AJ606" s="87" t="s">
        <v>171</v>
      </c>
      <c r="AK606" s="87">
        <f t="shared" si="221"/>
        <v>0</v>
      </c>
      <c r="AM606" s="132" t="s">
        <v>10</v>
      </c>
    </row>
    <row r="607" spans="1:39" ht="15.95" customHeight="1" x14ac:dyDescent="0.4">
      <c r="A607" s="132" t="str">
        <f t="shared" si="208"/>
        <v>NoviembreGeneral de Seguros, S. A.</v>
      </c>
      <c r="B607" s="51" t="s">
        <v>77</v>
      </c>
      <c r="C607" s="88">
        <f t="shared" si="209"/>
        <v>0</v>
      </c>
      <c r="D607" s="88">
        <f t="shared" si="210"/>
        <v>0</v>
      </c>
      <c r="E607" s="87" t="s">
        <v>171</v>
      </c>
      <c r="F607" s="87" t="s">
        <v>171</v>
      </c>
      <c r="G607" s="87">
        <f t="shared" si="211"/>
        <v>0</v>
      </c>
      <c r="H607" s="87" t="s">
        <v>171</v>
      </c>
      <c r="I607" s="87" t="s">
        <v>171</v>
      </c>
      <c r="J607" s="87">
        <f t="shared" si="212"/>
        <v>0</v>
      </c>
      <c r="K607" s="87" t="s">
        <v>171</v>
      </c>
      <c r="L607" s="87" t="s">
        <v>171</v>
      </c>
      <c r="M607" s="87">
        <f t="shared" si="213"/>
        <v>0</v>
      </c>
      <c r="N607" s="87" t="s">
        <v>171</v>
      </c>
      <c r="O607" s="87" t="s">
        <v>171</v>
      </c>
      <c r="P607" s="87">
        <f t="shared" si="214"/>
        <v>0</v>
      </c>
      <c r="Q607" s="87" t="s">
        <v>171</v>
      </c>
      <c r="R607" s="87" t="s">
        <v>171</v>
      </c>
      <c r="S607" s="87">
        <f t="shared" si="215"/>
        <v>0</v>
      </c>
      <c r="T607" s="87" t="s">
        <v>171</v>
      </c>
      <c r="U607" s="87" t="s">
        <v>171</v>
      </c>
      <c r="V607" s="87">
        <f t="shared" si="216"/>
        <v>0</v>
      </c>
      <c r="W607" s="87" t="s">
        <v>171</v>
      </c>
      <c r="X607" s="87" t="s">
        <v>171</v>
      </c>
      <c r="Y607" s="87">
        <f t="shared" si="217"/>
        <v>0</v>
      </c>
      <c r="Z607" s="87" t="s">
        <v>171</v>
      </c>
      <c r="AA607" s="87" t="s">
        <v>171</v>
      </c>
      <c r="AB607" s="87">
        <f t="shared" si="218"/>
        <v>0</v>
      </c>
      <c r="AC607" s="87" t="s">
        <v>171</v>
      </c>
      <c r="AD607" s="87" t="s">
        <v>171</v>
      </c>
      <c r="AE607" s="87">
        <f t="shared" si="219"/>
        <v>0</v>
      </c>
      <c r="AF607" s="87" t="s">
        <v>171</v>
      </c>
      <c r="AG607" s="87" t="s">
        <v>171</v>
      </c>
      <c r="AH607" s="87">
        <f t="shared" si="220"/>
        <v>0</v>
      </c>
      <c r="AI607" s="87" t="s">
        <v>171</v>
      </c>
      <c r="AJ607" s="87" t="s">
        <v>171</v>
      </c>
      <c r="AK607" s="87">
        <f t="shared" si="221"/>
        <v>0</v>
      </c>
      <c r="AM607" s="132" t="s">
        <v>10</v>
      </c>
    </row>
    <row r="608" spans="1:39" ht="15.95" customHeight="1" x14ac:dyDescent="0.4">
      <c r="A608" s="132" t="str">
        <f t="shared" si="208"/>
        <v>NoviembreSeguros Pepín, S. A.</v>
      </c>
      <c r="B608" s="51" t="s">
        <v>114</v>
      </c>
      <c r="C608" s="88">
        <f t="shared" si="209"/>
        <v>0</v>
      </c>
      <c r="D608" s="88">
        <f t="shared" si="210"/>
        <v>0</v>
      </c>
      <c r="E608" s="87" t="s">
        <v>171</v>
      </c>
      <c r="F608" s="87" t="s">
        <v>171</v>
      </c>
      <c r="G608" s="87">
        <f t="shared" si="211"/>
        <v>0</v>
      </c>
      <c r="H608" s="87" t="s">
        <v>171</v>
      </c>
      <c r="I608" s="87" t="s">
        <v>171</v>
      </c>
      <c r="J608" s="87">
        <f t="shared" si="212"/>
        <v>0</v>
      </c>
      <c r="K608" s="87" t="s">
        <v>171</v>
      </c>
      <c r="L608" s="87" t="s">
        <v>171</v>
      </c>
      <c r="M608" s="87">
        <f t="shared" si="213"/>
        <v>0</v>
      </c>
      <c r="N608" s="87" t="s">
        <v>171</v>
      </c>
      <c r="O608" s="87" t="s">
        <v>171</v>
      </c>
      <c r="P608" s="87">
        <f t="shared" si="214"/>
        <v>0</v>
      </c>
      <c r="Q608" s="87" t="s">
        <v>171</v>
      </c>
      <c r="R608" s="87" t="s">
        <v>171</v>
      </c>
      <c r="S608" s="87">
        <f t="shared" si="215"/>
        <v>0</v>
      </c>
      <c r="T608" s="87" t="s">
        <v>171</v>
      </c>
      <c r="U608" s="87" t="s">
        <v>171</v>
      </c>
      <c r="V608" s="87">
        <f t="shared" si="216"/>
        <v>0</v>
      </c>
      <c r="W608" s="87" t="s">
        <v>171</v>
      </c>
      <c r="X608" s="87" t="s">
        <v>171</v>
      </c>
      <c r="Y608" s="87">
        <f t="shared" si="217"/>
        <v>0</v>
      </c>
      <c r="Z608" s="87" t="s">
        <v>171</v>
      </c>
      <c r="AA608" s="87" t="s">
        <v>171</v>
      </c>
      <c r="AB608" s="87">
        <f t="shared" si="218"/>
        <v>0</v>
      </c>
      <c r="AC608" s="87" t="s">
        <v>171</v>
      </c>
      <c r="AD608" s="87" t="s">
        <v>171</v>
      </c>
      <c r="AE608" s="87">
        <f t="shared" si="219"/>
        <v>0</v>
      </c>
      <c r="AF608" s="87" t="s">
        <v>171</v>
      </c>
      <c r="AG608" s="87" t="s">
        <v>171</v>
      </c>
      <c r="AH608" s="87">
        <f t="shared" si="220"/>
        <v>0</v>
      </c>
      <c r="AI608" s="87" t="s">
        <v>171</v>
      </c>
      <c r="AJ608" s="87" t="s">
        <v>171</v>
      </c>
      <c r="AK608" s="87">
        <f t="shared" si="221"/>
        <v>0</v>
      </c>
      <c r="AM608" s="132" t="s">
        <v>10</v>
      </c>
    </row>
    <row r="609" spans="1:39" ht="15.95" customHeight="1" x14ac:dyDescent="0.4">
      <c r="A609" s="132" t="str">
        <f t="shared" si="208"/>
        <v>NoviembreLa Monumental de Seguros, S. A.</v>
      </c>
      <c r="B609" s="51" t="s">
        <v>85</v>
      </c>
      <c r="C609" s="88">
        <f t="shared" si="209"/>
        <v>0</v>
      </c>
      <c r="D609" s="88">
        <f t="shared" si="210"/>
        <v>0</v>
      </c>
      <c r="E609" s="87" t="s">
        <v>171</v>
      </c>
      <c r="F609" s="87" t="s">
        <v>171</v>
      </c>
      <c r="G609" s="87">
        <f t="shared" si="211"/>
        <v>0</v>
      </c>
      <c r="H609" s="87" t="s">
        <v>171</v>
      </c>
      <c r="I609" s="87" t="s">
        <v>171</v>
      </c>
      <c r="J609" s="87">
        <f t="shared" si="212"/>
        <v>0</v>
      </c>
      <c r="K609" s="87" t="s">
        <v>171</v>
      </c>
      <c r="L609" s="87" t="s">
        <v>171</v>
      </c>
      <c r="M609" s="87">
        <f t="shared" si="213"/>
        <v>0</v>
      </c>
      <c r="N609" s="87" t="s">
        <v>171</v>
      </c>
      <c r="O609" s="87" t="s">
        <v>171</v>
      </c>
      <c r="P609" s="87">
        <f t="shared" si="214"/>
        <v>0</v>
      </c>
      <c r="Q609" s="87" t="s">
        <v>171</v>
      </c>
      <c r="R609" s="87" t="s">
        <v>171</v>
      </c>
      <c r="S609" s="87">
        <f t="shared" si="215"/>
        <v>0</v>
      </c>
      <c r="T609" s="87" t="s">
        <v>171</v>
      </c>
      <c r="U609" s="87" t="s">
        <v>171</v>
      </c>
      <c r="V609" s="87">
        <f t="shared" si="216"/>
        <v>0</v>
      </c>
      <c r="W609" s="87" t="s">
        <v>171</v>
      </c>
      <c r="X609" s="87" t="s">
        <v>171</v>
      </c>
      <c r="Y609" s="87">
        <f t="shared" si="217"/>
        <v>0</v>
      </c>
      <c r="Z609" s="87" t="s">
        <v>171</v>
      </c>
      <c r="AA609" s="87" t="s">
        <v>171</v>
      </c>
      <c r="AB609" s="87">
        <f t="shared" si="218"/>
        <v>0</v>
      </c>
      <c r="AC609" s="87" t="s">
        <v>171</v>
      </c>
      <c r="AD609" s="87" t="s">
        <v>171</v>
      </c>
      <c r="AE609" s="87">
        <f t="shared" si="219"/>
        <v>0</v>
      </c>
      <c r="AF609" s="87" t="s">
        <v>171</v>
      </c>
      <c r="AG609" s="87" t="s">
        <v>171</v>
      </c>
      <c r="AH609" s="87">
        <f t="shared" si="220"/>
        <v>0</v>
      </c>
      <c r="AI609" s="87" t="s">
        <v>171</v>
      </c>
      <c r="AJ609" s="87" t="s">
        <v>171</v>
      </c>
      <c r="AK609" s="87">
        <f t="shared" si="221"/>
        <v>0</v>
      </c>
      <c r="AM609" s="132" t="s">
        <v>10</v>
      </c>
    </row>
    <row r="610" spans="1:39" ht="15.95" customHeight="1" x14ac:dyDescent="0.4">
      <c r="A610" s="132" t="str">
        <f t="shared" si="208"/>
        <v>NoviembreCompañía Dominicana de Seguros, C. por A.</v>
      </c>
      <c r="B610" s="51" t="s">
        <v>115</v>
      </c>
      <c r="C610" s="88">
        <f t="shared" si="209"/>
        <v>0</v>
      </c>
      <c r="D610" s="88">
        <f t="shared" si="210"/>
        <v>0</v>
      </c>
      <c r="E610" s="87" t="s">
        <v>171</v>
      </c>
      <c r="F610" s="87" t="s">
        <v>171</v>
      </c>
      <c r="G610" s="87">
        <f t="shared" si="211"/>
        <v>0</v>
      </c>
      <c r="H610" s="87" t="s">
        <v>171</v>
      </c>
      <c r="I610" s="87" t="s">
        <v>171</v>
      </c>
      <c r="J610" s="87">
        <f t="shared" si="212"/>
        <v>0</v>
      </c>
      <c r="K610" s="87" t="s">
        <v>171</v>
      </c>
      <c r="L610" s="87" t="s">
        <v>171</v>
      </c>
      <c r="M610" s="87">
        <f t="shared" si="213"/>
        <v>0</v>
      </c>
      <c r="N610" s="87" t="s">
        <v>171</v>
      </c>
      <c r="O610" s="87" t="s">
        <v>171</v>
      </c>
      <c r="P610" s="87">
        <f t="shared" si="214"/>
        <v>0</v>
      </c>
      <c r="Q610" s="87" t="s">
        <v>171</v>
      </c>
      <c r="R610" s="87" t="s">
        <v>171</v>
      </c>
      <c r="S610" s="87">
        <f t="shared" si="215"/>
        <v>0</v>
      </c>
      <c r="T610" s="87" t="s">
        <v>171</v>
      </c>
      <c r="U610" s="87" t="s">
        <v>171</v>
      </c>
      <c r="V610" s="87">
        <f t="shared" si="216"/>
        <v>0</v>
      </c>
      <c r="W610" s="87" t="s">
        <v>171</v>
      </c>
      <c r="X610" s="87" t="s">
        <v>171</v>
      </c>
      <c r="Y610" s="87">
        <f t="shared" si="217"/>
        <v>0</v>
      </c>
      <c r="Z610" s="87" t="s">
        <v>171</v>
      </c>
      <c r="AA610" s="87" t="s">
        <v>171</v>
      </c>
      <c r="AB610" s="87">
        <f t="shared" si="218"/>
        <v>0</v>
      </c>
      <c r="AC610" s="87" t="s">
        <v>171</v>
      </c>
      <c r="AD610" s="87" t="s">
        <v>171</v>
      </c>
      <c r="AE610" s="87">
        <f t="shared" si="219"/>
        <v>0</v>
      </c>
      <c r="AF610" s="87" t="s">
        <v>171</v>
      </c>
      <c r="AG610" s="87" t="s">
        <v>171</v>
      </c>
      <c r="AH610" s="87">
        <f t="shared" si="220"/>
        <v>0</v>
      </c>
      <c r="AI610" s="87" t="s">
        <v>171</v>
      </c>
      <c r="AJ610" s="87" t="s">
        <v>171</v>
      </c>
      <c r="AK610" s="87">
        <f t="shared" si="221"/>
        <v>0</v>
      </c>
      <c r="AM610" s="132" t="s">
        <v>10</v>
      </c>
    </row>
    <row r="611" spans="1:39" ht="15.95" customHeight="1" x14ac:dyDescent="0.4">
      <c r="A611" s="132" t="str">
        <f t="shared" si="208"/>
        <v>NoviembrePatria, S. A., Compañía de Seguros</v>
      </c>
      <c r="B611" s="51" t="s">
        <v>116</v>
      </c>
      <c r="C611" s="88">
        <f t="shared" si="209"/>
        <v>0</v>
      </c>
      <c r="D611" s="88">
        <f t="shared" si="210"/>
        <v>0</v>
      </c>
      <c r="E611" s="87" t="s">
        <v>171</v>
      </c>
      <c r="F611" s="87" t="s">
        <v>171</v>
      </c>
      <c r="G611" s="87">
        <f t="shared" si="211"/>
        <v>0</v>
      </c>
      <c r="H611" s="87" t="s">
        <v>171</v>
      </c>
      <c r="I611" s="87" t="s">
        <v>171</v>
      </c>
      <c r="J611" s="87">
        <f t="shared" si="212"/>
        <v>0</v>
      </c>
      <c r="K611" s="87" t="s">
        <v>171</v>
      </c>
      <c r="L611" s="87" t="s">
        <v>171</v>
      </c>
      <c r="M611" s="87">
        <f t="shared" si="213"/>
        <v>0</v>
      </c>
      <c r="N611" s="87" t="s">
        <v>171</v>
      </c>
      <c r="O611" s="87" t="s">
        <v>171</v>
      </c>
      <c r="P611" s="87">
        <f t="shared" si="214"/>
        <v>0</v>
      </c>
      <c r="Q611" s="87" t="s">
        <v>171</v>
      </c>
      <c r="R611" s="87" t="s">
        <v>171</v>
      </c>
      <c r="S611" s="87">
        <f t="shared" si="215"/>
        <v>0</v>
      </c>
      <c r="T611" s="87" t="s">
        <v>171</v>
      </c>
      <c r="U611" s="87" t="s">
        <v>171</v>
      </c>
      <c r="V611" s="87">
        <f t="shared" si="216"/>
        <v>0</v>
      </c>
      <c r="W611" s="87" t="s">
        <v>171</v>
      </c>
      <c r="X611" s="87" t="s">
        <v>171</v>
      </c>
      <c r="Y611" s="87">
        <f t="shared" si="217"/>
        <v>0</v>
      </c>
      <c r="Z611" s="87" t="s">
        <v>171</v>
      </c>
      <c r="AA611" s="87" t="s">
        <v>171</v>
      </c>
      <c r="AB611" s="87">
        <f t="shared" si="218"/>
        <v>0</v>
      </c>
      <c r="AC611" s="87" t="s">
        <v>171</v>
      </c>
      <c r="AD611" s="87" t="s">
        <v>171</v>
      </c>
      <c r="AE611" s="87">
        <f t="shared" si="219"/>
        <v>0</v>
      </c>
      <c r="AF611" s="87" t="s">
        <v>171</v>
      </c>
      <c r="AG611" s="87" t="s">
        <v>171</v>
      </c>
      <c r="AH611" s="87">
        <f t="shared" si="220"/>
        <v>0</v>
      </c>
      <c r="AI611" s="87" t="s">
        <v>171</v>
      </c>
      <c r="AJ611" s="87" t="s">
        <v>171</v>
      </c>
      <c r="AK611" s="87">
        <f t="shared" si="221"/>
        <v>0</v>
      </c>
      <c r="AM611" s="132" t="s">
        <v>10</v>
      </c>
    </row>
    <row r="612" spans="1:39" ht="15.95" customHeight="1" x14ac:dyDescent="0.4">
      <c r="A612" s="132" t="str">
        <f t="shared" si="208"/>
        <v>NoviembreAseguradora Agropecuaria Dominicana, S. A.</v>
      </c>
      <c r="B612" s="51" t="s">
        <v>117</v>
      </c>
      <c r="C612" s="88">
        <f t="shared" si="209"/>
        <v>0</v>
      </c>
      <c r="D612" s="88">
        <f t="shared" si="210"/>
        <v>0</v>
      </c>
      <c r="E612" s="87" t="s">
        <v>171</v>
      </c>
      <c r="F612" s="87" t="s">
        <v>171</v>
      </c>
      <c r="G612" s="87">
        <f t="shared" si="211"/>
        <v>0</v>
      </c>
      <c r="H612" s="87" t="s">
        <v>171</v>
      </c>
      <c r="I612" s="87" t="s">
        <v>171</v>
      </c>
      <c r="J612" s="87">
        <f t="shared" si="212"/>
        <v>0</v>
      </c>
      <c r="K612" s="87" t="s">
        <v>171</v>
      </c>
      <c r="L612" s="87" t="s">
        <v>171</v>
      </c>
      <c r="M612" s="87">
        <f t="shared" si="213"/>
        <v>0</v>
      </c>
      <c r="N612" s="87" t="s">
        <v>171</v>
      </c>
      <c r="O612" s="87" t="s">
        <v>171</v>
      </c>
      <c r="P612" s="87">
        <f t="shared" si="214"/>
        <v>0</v>
      </c>
      <c r="Q612" s="87" t="s">
        <v>171</v>
      </c>
      <c r="R612" s="87" t="s">
        <v>171</v>
      </c>
      <c r="S612" s="87">
        <f t="shared" si="215"/>
        <v>0</v>
      </c>
      <c r="T612" s="87" t="s">
        <v>171</v>
      </c>
      <c r="U612" s="87" t="s">
        <v>171</v>
      </c>
      <c r="V612" s="87">
        <f t="shared" si="216"/>
        <v>0</v>
      </c>
      <c r="W612" s="87" t="s">
        <v>171</v>
      </c>
      <c r="X612" s="87" t="s">
        <v>171</v>
      </c>
      <c r="Y612" s="87">
        <f t="shared" si="217"/>
        <v>0</v>
      </c>
      <c r="Z612" s="87" t="s">
        <v>171</v>
      </c>
      <c r="AA612" s="87" t="s">
        <v>171</v>
      </c>
      <c r="AB612" s="87">
        <f t="shared" si="218"/>
        <v>0</v>
      </c>
      <c r="AC612" s="87" t="s">
        <v>171</v>
      </c>
      <c r="AD612" s="87" t="s">
        <v>171</v>
      </c>
      <c r="AE612" s="87">
        <f t="shared" si="219"/>
        <v>0</v>
      </c>
      <c r="AF612" s="87" t="s">
        <v>171</v>
      </c>
      <c r="AG612" s="87" t="s">
        <v>171</v>
      </c>
      <c r="AH612" s="87">
        <f t="shared" si="220"/>
        <v>0</v>
      </c>
      <c r="AI612" s="87" t="s">
        <v>171</v>
      </c>
      <c r="AJ612" s="87" t="s">
        <v>171</v>
      </c>
      <c r="AK612" s="87">
        <f t="shared" si="221"/>
        <v>0</v>
      </c>
      <c r="AM612" s="132" t="s">
        <v>10</v>
      </c>
    </row>
    <row r="613" spans="1:39" ht="15.95" customHeight="1" x14ac:dyDescent="0.4">
      <c r="A613" s="132" t="str">
        <f t="shared" si="208"/>
        <v>NoviembreBanesco Seguros</v>
      </c>
      <c r="B613" s="51" t="s">
        <v>118</v>
      </c>
      <c r="C613" s="88">
        <f t="shared" si="209"/>
        <v>0</v>
      </c>
      <c r="D613" s="88">
        <f t="shared" si="210"/>
        <v>0</v>
      </c>
      <c r="E613" s="87" t="s">
        <v>171</v>
      </c>
      <c r="F613" s="87" t="s">
        <v>171</v>
      </c>
      <c r="G613" s="87">
        <f t="shared" si="211"/>
        <v>0</v>
      </c>
      <c r="H613" s="87" t="s">
        <v>171</v>
      </c>
      <c r="I613" s="87" t="s">
        <v>171</v>
      </c>
      <c r="J613" s="87">
        <f t="shared" si="212"/>
        <v>0</v>
      </c>
      <c r="K613" s="87" t="s">
        <v>171</v>
      </c>
      <c r="L613" s="87" t="s">
        <v>171</v>
      </c>
      <c r="M613" s="87">
        <f t="shared" si="213"/>
        <v>0</v>
      </c>
      <c r="N613" s="87" t="s">
        <v>171</v>
      </c>
      <c r="O613" s="87" t="s">
        <v>171</v>
      </c>
      <c r="P613" s="87">
        <f t="shared" si="214"/>
        <v>0</v>
      </c>
      <c r="Q613" s="87" t="s">
        <v>171</v>
      </c>
      <c r="R613" s="87" t="s">
        <v>171</v>
      </c>
      <c r="S613" s="87">
        <f t="shared" si="215"/>
        <v>0</v>
      </c>
      <c r="T613" s="87" t="s">
        <v>171</v>
      </c>
      <c r="U613" s="87" t="s">
        <v>171</v>
      </c>
      <c r="V613" s="87">
        <f t="shared" si="216"/>
        <v>0</v>
      </c>
      <c r="W613" s="87" t="s">
        <v>171</v>
      </c>
      <c r="X613" s="87" t="s">
        <v>171</v>
      </c>
      <c r="Y613" s="87">
        <f t="shared" si="217"/>
        <v>0</v>
      </c>
      <c r="Z613" s="87" t="s">
        <v>171</v>
      </c>
      <c r="AA613" s="87" t="s">
        <v>171</v>
      </c>
      <c r="AB613" s="87">
        <f t="shared" si="218"/>
        <v>0</v>
      </c>
      <c r="AC613" s="87" t="s">
        <v>171</v>
      </c>
      <c r="AD613" s="87" t="s">
        <v>171</v>
      </c>
      <c r="AE613" s="87">
        <f t="shared" si="219"/>
        <v>0</v>
      </c>
      <c r="AF613" s="87" t="s">
        <v>171</v>
      </c>
      <c r="AG613" s="87" t="s">
        <v>171</v>
      </c>
      <c r="AH613" s="87">
        <f t="shared" si="220"/>
        <v>0</v>
      </c>
      <c r="AI613" s="87" t="s">
        <v>171</v>
      </c>
      <c r="AJ613" s="87" t="s">
        <v>171</v>
      </c>
      <c r="AK613" s="87">
        <f t="shared" si="221"/>
        <v>0</v>
      </c>
      <c r="AM613" s="132" t="s">
        <v>10</v>
      </c>
    </row>
    <row r="614" spans="1:39" ht="15.95" customHeight="1" x14ac:dyDescent="0.4">
      <c r="A614" s="132" t="str">
        <f t="shared" si="208"/>
        <v>NoviembreAtlántica Seguros, S. A.</v>
      </c>
      <c r="B614" s="51" t="s">
        <v>119</v>
      </c>
      <c r="C614" s="88">
        <f t="shared" si="209"/>
        <v>0</v>
      </c>
      <c r="D614" s="88">
        <f t="shared" si="210"/>
        <v>0</v>
      </c>
      <c r="E614" s="87" t="s">
        <v>171</v>
      </c>
      <c r="F614" s="87" t="s">
        <v>171</v>
      </c>
      <c r="G614" s="87">
        <f t="shared" si="211"/>
        <v>0</v>
      </c>
      <c r="H614" s="87" t="s">
        <v>171</v>
      </c>
      <c r="I614" s="87" t="s">
        <v>171</v>
      </c>
      <c r="J614" s="87">
        <f t="shared" si="212"/>
        <v>0</v>
      </c>
      <c r="K614" s="87" t="s">
        <v>171</v>
      </c>
      <c r="L614" s="87" t="s">
        <v>171</v>
      </c>
      <c r="M614" s="87">
        <f t="shared" si="213"/>
        <v>0</v>
      </c>
      <c r="N614" s="87" t="s">
        <v>171</v>
      </c>
      <c r="O614" s="87" t="s">
        <v>171</v>
      </c>
      <c r="P614" s="87">
        <f t="shared" si="214"/>
        <v>0</v>
      </c>
      <c r="Q614" s="87" t="s">
        <v>171</v>
      </c>
      <c r="R614" s="87" t="s">
        <v>171</v>
      </c>
      <c r="S614" s="87">
        <f t="shared" si="215"/>
        <v>0</v>
      </c>
      <c r="T614" s="87" t="s">
        <v>171</v>
      </c>
      <c r="U614" s="87" t="s">
        <v>171</v>
      </c>
      <c r="V614" s="87">
        <f t="shared" si="216"/>
        <v>0</v>
      </c>
      <c r="W614" s="87" t="s">
        <v>171</v>
      </c>
      <c r="X614" s="87" t="s">
        <v>171</v>
      </c>
      <c r="Y614" s="87">
        <f t="shared" si="217"/>
        <v>0</v>
      </c>
      <c r="Z614" s="87" t="s">
        <v>171</v>
      </c>
      <c r="AA614" s="87" t="s">
        <v>171</v>
      </c>
      <c r="AB614" s="87">
        <f t="shared" si="218"/>
        <v>0</v>
      </c>
      <c r="AC614" s="87" t="s">
        <v>171</v>
      </c>
      <c r="AD614" s="87" t="s">
        <v>171</v>
      </c>
      <c r="AE614" s="87">
        <f t="shared" si="219"/>
        <v>0</v>
      </c>
      <c r="AF614" s="87" t="s">
        <v>171</v>
      </c>
      <c r="AG614" s="87" t="s">
        <v>171</v>
      </c>
      <c r="AH614" s="87">
        <f t="shared" si="220"/>
        <v>0</v>
      </c>
      <c r="AI614" s="87" t="s">
        <v>171</v>
      </c>
      <c r="AJ614" s="87" t="s">
        <v>171</v>
      </c>
      <c r="AK614" s="87">
        <f t="shared" si="221"/>
        <v>0</v>
      </c>
      <c r="AM614" s="132" t="s">
        <v>10</v>
      </c>
    </row>
    <row r="615" spans="1:39" ht="15.95" customHeight="1" x14ac:dyDescent="0.4">
      <c r="A615" s="132" t="str">
        <f t="shared" si="208"/>
        <v>NoviembreSeguros La Internacional, S. A.</v>
      </c>
      <c r="B615" s="51" t="s">
        <v>80</v>
      </c>
      <c r="C615" s="88">
        <f t="shared" si="209"/>
        <v>0</v>
      </c>
      <c r="D615" s="88">
        <f t="shared" si="210"/>
        <v>0</v>
      </c>
      <c r="E615" s="87" t="s">
        <v>171</v>
      </c>
      <c r="F615" s="87" t="s">
        <v>171</v>
      </c>
      <c r="G615" s="87">
        <f t="shared" si="211"/>
        <v>0</v>
      </c>
      <c r="H615" s="87" t="s">
        <v>171</v>
      </c>
      <c r="I615" s="87" t="s">
        <v>171</v>
      </c>
      <c r="J615" s="87">
        <f t="shared" si="212"/>
        <v>0</v>
      </c>
      <c r="K615" s="87" t="s">
        <v>171</v>
      </c>
      <c r="L615" s="87" t="s">
        <v>171</v>
      </c>
      <c r="M615" s="87">
        <f t="shared" si="213"/>
        <v>0</v>
      </c>
      <c r="N615" s="87" t="s">
        <v>171</v>
      </c>
      <c r="O615" s="87" t="s">
        <v>171</v>
      </c>
      <c r="P615" s="87">
        <f t="shared" si="214"/>
        <v>0</v>
      </c>
      <c r="Q615" s="87" t="s">
        <v>171</v>
      </c>
      <c r="R615" s="87" t="s">
        <v>171</v>
      </c>
      <c r="S615" s="87">
        <f t="shared" si="215"/>
        <v>0</v>
      </c>
      <c r="T615" s="87" t="s">
        <v>171</v>
      </c>
      <c r="U615" s="87" t="s">
        <v>171</v>
      </c>
      <c r="V615" s="87">
        <f t="shared" si="216"/>
        <v>0</v>
      </c>
      <c r="W615" s="87" t="s">
        <v>171</v>
      </c>
      <c r="X615" s="87" t="s">
        <v>171</v>
      </c>
      <c r="Y615" s="87">
        <f t="shared" si="217"/>
        <v>0</v>
      </c>
      <c r="Z615" s="87" t="s">
        <v>171</v>
      </c>
      <c r="AA615" s="87" t="s">
        <v>171</v>
      </c>
      <c r="AB615" s="87">
        <f t="shared" si="218"/>
        <v>0</v>
      </c>
      <c r="AC615" s="87" t="s">
        <v>171</v>
      </c>
      <c r="AD615" s="87" t="s">
        <v>171</v>
      </c>
      <c r="AE615" s="87">
        <f t="shared" si="219"/>
        <v>0</v>
      </c>
      <c r="AF615" s="87" t="s">
        <v>171</v>
      </c>
      <c r="AG615" s="87" t="s">
        <v>171</v>
      </c>
      <c r="AH615" s="87">
        <f t="shared" si="220"/>
        <v>0</v>
      </c>
      <c r="AI615" s="87" t="s">
        <v>171</v>
      </c>
      <c r="AJ615" s="87" t="s">
        <v>171</v>
      </c>
      <c r="AK615" s="87">
        <f t="shared" si="221"/>
        <v>0</v>
      </c>
      <c r="AM615" s="132" t="s">
        <v>10</v>
      </c>
    </row>
    <row r="616" spans="1:39" ht="15.95" customHeight="1" x14ac:dyDescent="0.4">
      <c r="A616" s="132" t="str">
        <f t="shared" si="208"/>
        <v xml:space="preserve">NoviembreCooperativa Nacional De Seguros, Inc </v>
      </c>
      <c r="B616" s="51" t="s">
        <v>120</v>
      </c>
      <c r="C616" s="88">
        <f t="shared" si="209"/>
        <v>0</v>
      </c>
      <c r="D616" s="88">
        <f t="shared" si="210"/>
        <v>0</v>
      </c>
      <c r="E616" s="87" t="s">
        <v>171</v>
      </c>
      <c r="F616" s="87" t="s">
        <v>171</v>
      </c>
      <c r="G616" s="87">
        <f t="shared" si="211"/>
        <v>0</v>
      </c>
      <c r="H616" s="87" t="s">
        <v>171</v>
      </c>
      <c r="I616" s="87" t="s">
        <v>171</v>
      </c>
      <c r="J616" s="87">
        <f t="shared" si="212"/>
        <v>0</v>
      </c>
      <c r="K616" s="87" t="s">
        <v>171</v>
      </c>
      <c r="L616" s="87" t="s">
        <v>171</v>
      </c>
      <c r="M616" s="87">
        <f t="shared" si="213"/>
        <v>0</v>
      </c>
      <c r="N616" s="87" t="s">
        <v>171</v>
      </c>
      <c r="O616" s="87" t="s">
        <v>171</v>
      </c>
      <c r="P616" s="87">
        <f t="shared" si="214"/>
        <v>0</v>
      </c>
      <c r="Q616" s="87" t="s">
        <v>171</v>
      </c>
      <c r="R616" s="87" t="s">
        <v>171</v>
      </c>
      <c r="S616" s="87">
        <f t="shared" si="215"/>
        <v>0</v>
      </c>
      <c r="T616" s="87" t="s">
        <v>171</v>
      </c>
      <c r="U616" s="87" t="s">
        <v>171</v>
      </c>
      <c r="V616" s="87">
        <f t="shared" si="216"/>
        <v>0</v>
      </c>
      <c r="W616" s="87" t="s">
        <v>171</v>
      </c>
      <c r="X616" s="87" t="s">
        <v>171</v>
      </c>
      <c r="Y616" s="87">
        <f t="shared" si="217"/>
        <v>0</v>
      </c>
      <c r="Z616" s="87" t="s">
        <v>171</v>
      </c>
      <c r="AA616" s="87" t="s">
        <v>171</v>
      </c>
      <c r="AB616" s="87">
        <f t="shared" si="218"/>
        <v>0</v>
      </c>
      <c r="AC616" s="87" t="s">
        <v>171</v>
      </c>
      <c r="AD616" s="87" t="s">
        <v>171</v>
      </c>
      <c r="AE616" s="87">
        <f t="shared" si="219"/>
        <v>0</v>
      </c>
      <c r="AF616" s="87" t="s">
        <v>171</v>
      </c>
      <c r="AG616" s="87" t="s">
        <v>171</v>
      </c>
      <c r="AH616" s="87">
        <f t="shared" si="220"/>
        <v>0</v>
      </c>
      <c r="AI616" s="87" t="s">
        <v>171</v>
      </c>
      <c r="AJ616" s="87" t="s">
        <v>171</v>
      </c>
      <c r="AK616" s="87">
        <f t="shared" si="221"/>
        <v>0</v>
      </c>
      <c r="AM616" s="132" t="s">
        <v>10</v>
      </c>
    </row>
    <row r="617" spans="1:39" ht="15.95" customHeight="1" x14ac:dyDescent="0.4">
      <c r="A617" s="132" t="str">
        <f t="shared" si="208"/>
        <v>NoviembreAngloamericana de Seguros, S. A.</v>
      </c>
      <c r="B617" s="51" t="s">
        <v>78</v>
      </c>
      <c r="C617" s="88">
        <f t="shared" si="209"/>
        <v>0</v>
      </c>
      <c r="D617" s="88">
        <f t="shared" si="210"/>
        <v>0</v>
      </c>
      <c r="E617" s="87" t="s">
        <v>171</v>
      </c>
      <c r="F617" s="87" t="s">
        <v>171</v>
      </c>
      <c r="G617" s="87">
        <f t="shared" si="211"/>
        <v>0</v>
      </c>
      <c r="H617" s="87" t="s">
        <v>171</v>
      </c>
      <c r="I617" s="87" t="s">
        <v>171</v>
      </c>
      <c r="J617" s="87">
        <f t="shared" si="212"/>
        <v>0</v>
      </c>
      <c r="K617" s="87" t="s">
        <v>171</v>
      </c>
      <c r="L617" s="87" t="s">
        <v>171</v>
      </c>
      <c r="M617" s="87">
        <f t="shared" si="213"/>
        <v>0</v>
      </c>
      <c r="N617" s="87" t="s">
        <v>171</v>
      </c>
      <c r="O617" s="87" t="s">
        <v>171</v>
      </c>
      <c r="P617" s="87">
        <f t="shared" si="214"/>
        <v>0</v>
      </c>
      <c r="Q617" s="87" t="s">
        <v>171</v>
      </c>
      <c r="R617" s="87" t="s">
        <v>171</v>
      </c>
      <c r="S617" s="87">
        <f t="shared" si="215"/>
        <v>0</v>
      </c>
      <c r="T617" s="87" t="s">
        <v>171</v>
      </c>
      <c r="U617" s="87" t="s">
        <v>171</v>
      </c>
      <c r="V617" s="87">
        <f t="shared" si="216"/>
        <v>0</v>
      </c>
      <c r="W617" s="87" t="s">
        <v>171</v>
      </c>
      <c r="X617" s="87" t="s">
        <v>171</v>
      </c>
      <c r="Y617" s="87">
        <f t="shared" si="217"/>
        <v>0</v>
      </c>
      <c r="Z617" s="87" t="s">
        <v>171</v>
      </c>
      <c r="AA617" s="87" t="s">
        <v>171</v>
      </c>
      <c r="AB617" s="87">
        <f t="shared" si="218"/>
        <v>0</v>
      </c>
      <c r="AC617" s="87" t="s">
        <v>171</v>
      </c>
      <c r="AD617" s="87" t="s">
        <v>171</v>
      </c>
      <c r="AE617" s="87">
        <f t="shared" si="219"/>
        <v>0</v>
      </c>
      <c r="AF617" s="87" t="s">
        <v>171</v>
      </c>
      <c r="AG617" s="87" t="s">
        <v>171</v>
      </c>
      <c r="AH617" s="87">
        <f t="shared" si="220"/>
        <v>0</v>
      </c>
      <c r="AI617" s="87" t="s">
        <v>171</v>
      </c>
      <c r="AJ617" s="87" t="s">
        <v>171</v>
      </c>
      <c r="AK617" s="87">
        <f t="shared" si="221"/>
        <v>0</v>
      </c>
      <c r="AM617" s="132" t="s">
        <v>10</v>
      </c>
    </row>
    <row r="618" spans="1:39" ht="15.95" customHeight="1" x14ac:dyDescent="0.4">
      <c r="A618" s="132" t="str">
        <f t="shared" si="208"/>
        <v>NoviembreAtrio Seguros S. A.</v>
      </c>
      <c r="B618" s="51" t="s">
        <v>121</v>
      </c>
      <c r="C618" s="88">
        <f t="shared" si="209"/>
        <v>0</v>
      </c>
      <c r="D618" s="88">
        <f t="shared" si="210"/>
        <v>0</v>
      </c>
      <c r="E618" s="87" t="s">
        <v>171</v>
      </c>
      <c r="F618" s="87" t="s">
        <v>171</v>
      </c>
      <c r="G618" s="87">
        <f t="shared" si="211"/>
        <v>0</v>
      </c>
      <c r="H618" s="87" t="s">
        <v>171</v>
      </c>
      <c r="I618" s="87" t="s">
        <v>171</v>
      </c>
      <c r="J618" s="87">
        <f t="shared" si="212"/>
        <v>0</v>
      </c>
      <c r="K618" s="87" t="s">
        <v>171</v>
      </c>
      <c r="L618" s="87" t="s">
        <v>171</v>
      </c>
      <c r="M618" s="87">
        <f t="shared" si="213"/>
        <v>0</v>
      </c>
      <c r="N618" s="87" t="s">
        <v>171</v>
      </c>
      <c r="O618" s="87" t="s">
        <v>171</v>
      </c>
      <c r="P618" s="87">
        <f t="shared" si="214"/>
        <v>0</v>
      </c>
      <c r="Q618" s="87" t="s">
        <v>171</v>
      </c>
      <c r="R618" s="87" t="s">
        <v>171</v>
      </c>
      <c r="S618" s="87">
        <f t="shared" si="215"/>
        <v>0</v>
      </c>
      <c r="T618" s="87" t="s">
        <v>171</v>
      </c>
      <c r="U618" s="87" t="s">
        <v>171</v>
      </c>
      <c r="V618" s="87">
        <f t="shared" si="216"/>
        <v>0</v>
      </c>
      <c r="W618" s="87" t="s">
        <v>171</v>
      </c>
      <c r="X618" s="87" t="s">
        <v>171</v>
      </c>
      <c r="Y618" s="87">
        <f t="shared" si="217"/>
        <v>0</v>
      </c>
      <c r="Z618" s="87" t="s">
        <v>171</v>
      </c>
      <c r="AA618" s="87" t="s">
        <v>171</v>
      </c>
      <c r="AB618" s="87">
        <f t="shared" si="218"/>
        <v>0</v>
      </c>
      <c r="AC618" s="87" t="s">
        <v>171</v>
      </c>
      <c r="AD618" s="87" t="s">
        <v>171</v>
      </c>
      <c r="AE618" s="87">
        <f t="shared" si="219"/>
        <v>0</v>
      </c>
      <c r="AF618" s="87" t="s">
        <v>171</v>
      </c>
      <c r="AG618" s="87" t="s">
        <v>171</v>
      </c>
      <c r="AH618" s="87">
        <f t="shared" si="220"/>
        <v>0</v>
      </c>
      <c r="AI618" s="87" t="s">
        <v>171</v>
      </c>
      <c r="AJ618" s="87" t="s">
        <v>171</v>
      </c>
      <c r="AK618" s="87">
        <f t="shared" si="221"/>
        <v>0</v>
      </c>
      <c r="AM618" s="132" t="s">
        <v>10</v>
      </c>
    </row>
    <row r="619" spans="1:39" ht="15.95" customHeight="1" x14ac:dyDescent="0.4">
      <c r="A619" s="132" t="str">
        <f t="shared" si="208"/>
        <v>NoviembreCuna Mutual Insurance Society Dominicana</v>
      </c>
      <c r="B619" s="50" t="s">
        <v>122</v>
      </c>
      <c r="C619" s="88">
        <f t="shared" si="209"/>
        <v>0</v>
      </c>
      <c r="D619" s="88">
        <f t="shared" si="210"/>
        <v>0</v>
      </c>
      <c r="E619" s="87" t="s">
        <v>171</v>
      </c>
      <c r="F619" s="87" t="s">
        <v>171</v>
      </c>
      <c r="G619" s="87">
        <f t="shared" si="211"/>
        <v>0</v>
      </c>
      <c r="H619" s="87" t="s">
        <v>171</v>
      </c>
      <c r="I619" s="87" t="s">
        <v>171</v>
      </c>
      <c r="J619" s="87">
        <f t="shared" si="212"/>
        <v>0</v>
      </c>
      <c r="K619" s="87" t="s">
        <v>171</v>
      </c>
      <c r="L619" s="87" t="s">
        <v>171</v>
      </c>
      <c r="M619" s="87">
        <f t="shared" si="213"/>
        <v>0</v>
      </c>
      <c r="N619" s="87" t="s">
        <v>171</v>
      </c>
      <c r="O619" s="87" t="s">
        <v>171</v>
      </c>
      <c r="P619" s="87">
        <f t="shared" si="214"/>
        <v>0</v>
      </c>
      <c r="Q619" s="87" t="s">
        <v>171</v>
      </c>
      <c r="R619" s="87" t="s">
        <v>171</v>
      </c>
      <c r="S619" s="87">
        <f t="shared" si="215"/>
        <v>0</v>
      </c>
      <c r="T619" s="87" t="s">
        <v>171</v>
      </c>
      <c r="U619" s="87" t="s">
        <v>171</v>
      </c>
      <c r="V619" s="87">
        <f t="shared" si="216"/>
        <v>0</v>
      </c>
      <c r="W619" s="87" t="s">
        <v>171</v>
      </c>
      <c r="X619" s="87" t="s">
        <v>171</v>
      </c>
      <c r="Y619" s="87">
        <f t="shared" si="217"/>
        <v>0</v>
      </c>
      <c r="Z619" s="87" t="s">
        <v>171</v>
      </c>
      <c r="AA619" s="87" t="s">
        <v>171</v>
      </c>
      <c r="AB619" s="87">
        <f t="shared" si="218"/>
        <v>0</v>
      </c>
      <c r="AC619" s="87" t="s">
        <v>171</v>
      </c>
      <c r="AD619" s="87" t="s">
        <v>171</v>
      </c>
      <c r="AE619" s="87">
        <f t="shared" si="219"/>
        <v>0</v>
      </c>
      <c r="AF619" s="87" t="s">
        <v>171</v>
      </c>
      <c r="AG619" s="87" t="s">
        <v>171</v>
      </c>
      <c r="AH619" s="87">
        <f t="shared" si="220"/>
        <v>0</v>
      </c>
      <c r="AI619" s="87" t="s">
        <v>171</v>
      </c>
      <c r="AJ619" s="87" t="s">
        <v>171</v>
      </c>
      <c r="AK619" s="87">
        <f t="shared" si="221"/>
        <v>0</v>
      </c>
      <c r="AM619" s="132" t="s">
        <v>10</v>
      </c>
    </row>
    <row r="620" spans="1:39" ht="15.95" customHeight="1" x14ac:dyDescent="0.4">
      <c r="A620" s="132" t="str">
        <f t="shared" si="208"/>
        <v>NoviembreBMI Compañía de Seguros, S. A.</v>
      </c>
      <c r="B620" s="51" t="s">
        <v>87</v>
      </c>
      <c r="C620" s="88">
        <f t="shared" si="209"/>
        <v>0</v>
      </c>
      <c r="D620" s="88">
        <f t="shared" si="210"/>
        <v>0</v>
      </c>
      <c r="E620" s="87" t="s">
        <v>171</v>
      </c>
      <c r="F620" s="87" t="s">
        <v>171</v>
      </c>
      <c r="G620" s="87">
        <f t="shared" si="211"/>
        <v>0</v>
      </c>
      <c r="H620" s="87" t="s">
        <v>171</v>
      </c>
      <c r="I620" s="87" t="s">
        <v>171</v>
      </c>
      <c r="J620" s="87">
        <f t="shared" si="212"/>
        <v>0</v>
      </c>
      <c r="K620" s="87" t="s">
        <v>171</v>
      </c>
      <c r="L620" s="87" t="s">
        <v>171</v>
      </c>
      <c r="M620" s="87">
        <f t="shared" si="213"/>
        <v>0</v>
      </c>
      <c r="N620" s="87" t="s">
        <v>171</v>
      </c>
      <c r="O620" s="87" t="s">
        <v>171</v>
      </c>
      <c r="P620" s="87">
        <f t="shared" si="214"/>
        <v>0</v>
      </c>
      <c r="Q620" s="87" t="s">
        <v>171</v>
      </c>
      <c r="R620" s="87" t="s">
        <v>171</v>
      </c>
      <c r="S620" s="87">
        <f t="shared" si="215"/>
        <v>0</v>
      </c>
      <c r="T620" s="87" t="s">
        <v>171</v>
      </c>
      <c r="U620" s="87" t="s">
        <v>171</v>
      </c>
      <c r="V620" s="87">
        <f t="shared" si="216"/>
        <v>0</v>
      </c>
      <c r="W620" s="87" t="s">
        <v>171</v>
      </c>
      <c r="X620" s="87" t="s">
        <v>171</v>
      </c>
      <c r="Y620" s="87">
        <f t="shared" si="217"/>
        <v>0</v>
      </c>
      <c r="Z620" s="87" t="s">
        <v>171</v>
      </c>
      <c r="AA620" s="87" t="s">
        <v>171</v>
      </c>
      <c r="AB620" s="87">
        <f t="shared" si="218"/>
        <v>0</v>
      </c>
      <c r="AC620" s="87" t="s">
        <v>171</v>
      </c>
      <c r="AD620" s="87" t="s">
        <v>171</v>
      </c>
      <c r="AE620" s="87">
        <f t="shared" si="219"/>
        <v>0</v>
      </c>
      <c r="AF620" s="87" t="s">
        <v>171</v>
      </c>
      <c r="AG620" s="87" t="s">
        <v>171</v>
      </c>
      <c r="AH620" s="87">
        <f t="shared" si="220"/>
        <v>0</v>
      </c>
      <c r="AI620" s="87" t="s">
        <v>171</v>
      </c>
      <c r="AJ620" s="87" t="s">
        <v>171</v>
      </c>
      <c r="AK620" s="87">
        <f t="shared" si="221"/>
        <v>0</v>
      </c>
      <c r="AM620" s="132" t="s">
        <v>10</v>
      </c>
    </row>
    <row r="621" spans="1:39" ht="15.95" customHeight="1" x14ac:dyDescent="0.4">
      <c r="A621" s="132" t="str">
        <f t="shared" si="208"/>
        <v>NoviembreBupa Dominicana, S. A.</v>
      </c>
      <c r="B621" s="51" t="s">
        <v>123</v>
      </c>
      <c r="C621" s="88">
        <f t="shared" si="209"/>
        <v>0</v>
      </c>
      <c r="D621" s="88">
        <f t="shared" si="210"/>
        <v>0</v>
      </c>
      <c r="E621" s="87" t="s">
        <v>171</v>
      </c>
      <c r="F621" s="87" t="s">
        <v>171</v>
      </c>
      <c r="G621" s="87">
        <f t="shared" si="211"/>
        <v>0</v>
      </c>
      <c r="H621" s="87" t="s">
        <v>171</v>
      </c>
      <c r="I621" s="87" t="s">
        <v>171</v>
      </c>
      <c r="J621" s="87">
        <f t="shared" si="212"/>
        <v>0</v>
      </c>
      <c r="K621" s="87" t="s">
        <v>171</v>
      </c>
      <c r="L621" s="87" t="s">
        <v>171</v>
      </c>
      <c r="M621" s="87">
        <f t="shared" si="213"/>
        <v>0</v>
      </c>
      <c r="N621" s="87" t="s">
        <v>171</v>
      </c>
      <c r="O621" s="87" t="s">
        <v>171</v>
      </c>
      <c r="P621" s="87">
        <f t="shared" si="214"/>
        <v>0</v>
      </c>
      <c r="Q621" s="87" t="s">
        <v>171</v>
      </c>
      <c r="R621" s="87" t="s">
        <v>171</v>
      </c>
      <c r="S621" s="87">
        <f t="shared" si="215"/>
        <v>0</v>
      </c>
      <c r="T621" s="87" t="s">
        <v>171</v>
      </c>
      <c r="U621" s="87" t="s">
        <v>171</v>
      </c>
      <c r="V621" s="87">
        <f t="shared" si="216"/>
        <v>0</v>
      </c>
      <c r="W621" s="87" t="s">
        <v>171</v>
      </c>
      <c r="X621" s="87" t="s">
        <v>171</v>
      </c>
      <c r="Y621" s="87">
        <f t="shared" si="217"/>
        <v>0</v>
      </c>
      <c r="Z621" s="87" t="s">
        <v>171</v>
      </c>
      <c r="AA621" s="87" t="s">
        <v>171</v>
      </c>
      <c r="AB621" s="87">
        <f t="shared" si="218"/>
        <v>0</v>
      </c>
      <c r="AC621" s="87" t="s">
        <v>171</v>
      </c>
      <c r="AD621" s="87" t="s">
        <v>171</v>
      </c>
      <c r="AE621" s="87">
        <f t="shared" si="219"/>
        <v>0</v>
      </c>
      <c r="AF621" s="87" t="s">
        <v>171</v>
      </c>
      <c r="AG621" s="87" t="s">
        <v>171</v>
      </c>
      <c r="AH621" s="87">
        <f t="shared" si="220"/>
        <v>0</v>
      </c>
      <c r="AI621" s="87" t="s">
        <v>171</v>
      </c>
      <c r="AJ621" s="87" t="s">
        <v>171</v>
      </c>
      <c r="AK621" s="87">
        <f t="shared" si="221"/>
        <v>0</v>
      </c>
      <c r="AM621" s="132" t="s">
        <v>10</v>
      </c>
    </row>
    <row r="622" spans="1:39" ht="15.95" customHeight="1" x14ac:dyDescent="0.4">
      <c r="A622" s="132" t="str">
        <f t="shared" si="208"/>
        <v>NoviembreSeguros APS, S.R.L.</v>
      </c>
      <c r="B622" s="51" t="s">
        <v>124</v>
      </c>
      <c r="C622" s="88">
        <f t="shared" si="209"/>
        <v>0</v>
      </c>
      <c r="D622" s="88">
        <f t="shared" si="210"/>
        <v>0</v>
      </c>
      <c r="E622" s="87" t="s">
        <v>171</v>
      </c>
      <c r="F622" s="87" t="s">
        <v>171</v>
      </c>
      <c r="G622" s="87">
        <f t="shared" si="211"/>
        <v>0</v>
      </c>
      <c r="H622" s="87" t="s">
        <v>171</v>
      </c>
      <c r="I622" s="87" t="s">
        <v>171</v>
      </c>
      <c r="J622" s="87">
        <f t="shared" si="212"/>
        <v>0</v>
      </c>
      <c r="K622" s="87" t="s">
        <v>171</v>
      </c>
      <c r="L622" s="87" t="s">
        <v>171</v>
      </c>
      <c r="M622" s="87">
        <f t="shared" si="213"/>
        <v>0</v>
      </c>
      <c r="N622" s="87" t="s">
        <v>171</v>
      </c>
      <c r="O622" s="87" t="s">
        <v>171</v>
      </c>
      <c r="P622" s="87">
        <f t="shared" si="214"/>
        <v>0</v>
      </c>
      <c r="Q622" s="87" t="s">
        <v>171</v>
      </c>
      <c r="R622" s="87" t="s">
        <v>171</v>
      </c>
      <c r="S622" s="87">
        <f t="shared" si="215"/>
        <v>0</v>
      </c>
      <c r="T622" s="87" t="s">
        <v>171</v>
      </c>
      <c r="U622" s="87" t="s">
        <v>171</v>
      </c>
      <c r="V622" s="87">
        <f t="shared" si="216"/>
        <v>0</v>
      </c>
      <c r="W622" s="87" t="s">
        <v>171</v>
      </c>
      <c r="X622" s="87" t="s">
        <v>171</v>
      </c>
      <c r="Y622" s="87">
        <f t="shared" si="217"/>
        <v>0</v>
      </c>
      <c r="Z622" s="87" t="s">
        <v>171</v>
      </c>
      <c r="AA622" s="87" t="s">
        <v>171</v>
      </c>
      <c r="AB622" s="87">
        <f t="shared" si="218"/>
        <v>0</v>
      </c>
      <c r="AC622" s="87" t="s">
        <v>171</v>
      </c>
      <c r="AD622" s="87" t="s">
        <v>171</v>
      </c>
      <c r="AE622" s="87">
        <f t="shared" si="219"/>
        <v>0</v>
      </c>
      <c r="AF622" s="87" t="s">
        <v>171</v>
      </c>
      <c r="AG622" s="87" t="s">
        <v>171</v>
      </c>
      <c r="AH622" s="87">
        <f t="shared" si="220"/>
        <v>0</v>
      </c>
      <c r="AI622" s="87" t="s">
        <v>171</v>
      </c>
      <c r="AJ622" s="87" t="s">
        <v>171</v>
      </c>
      <c r="AK622" s="87">
        <f t="shared" si="221"/>
        <v>0</v>
      </c>
      <c r="AM622" s="132" t="s">
        <v>10</v>
      </c>
    </row>
    <row r="623" spans="1:39" ht="15.95" customHeight="1" x14ac:dyDescent="0.4">
      <c r="A623" s="132" t="str">
        <f t="shared" si="208"/>
        <v>NoviembreMultiseguros Su, S.A.</v>
      </c>
      <c r="B623" s="51" t="s">
        <v>125</v>
      </c>
      <c r="C623" s="88">
        <f t="shared" si="209"/>
        <v>0</v>
      </c>
      <c r="D623" s="88">
        <f t="shared" si="210"/>
        <v>0</v>
      </c>
      <c r="E623" s="87" t="s">
        <v>171</v>
      </c>
      <c r="F623" s="87" t="s">
        <v>171</v>
      </c>
      <c r="G623" s="87">
        <f t="shared" si="211"/>
        <v>0</v>
      </c>
      <c r="H623" s="87" t="s">
        <v>171</v>
      </c>
      <c r="I623" s="87" t="s">
        <v>171</v>
      </c>
      <c r="J623" s="87">
        <f t="shared" si="212"/>
        <v>0</v>
      </c>
      <c r="K623" s="87" t="s">
        <v>171</v>
      </c>
      <c r="L623" s="87" t="s">
        <v>171</v>
      </c>
      <c r="M623" s="87">
        <f t="shared" si="213"/>
        <v>0</v>
      </c>
      <c r="N623" s="87" t="s">
        <v>171</v>
      </c>
      <c r="O623" s="87" t="s">
        <v>171</v>
      </c>
      <c r="P623" s="87">
        <f t="shared" si="214"/>
        <v>0</v>
      </c>
      <c r="Q623" s="87" t="s">
        <v>171</v>
      </c>
      <c r="R623" s="87" t="s">
        <v>171</v>
      </c>
      <c r="S623" s="87">
        <f t="shared" si="215"/>
        <v>0</v>
      </c>
      <c r="T623" s="87" t="s">
        <v>171</v>
      </c>
      <c r="U623" s="87" t="s">
        <v>171</v>
      </c>
      <c r="V623" s="87">
        <f t="shared" si="216"/>
        <v>0</v>
      </c>
      <c r="W623" s="87" t="s">
        <v>171</v>
      </c>
      <c r="X623" s="87" t="s">
        <v>171</v>
      </c>
      <c r="Y623" s="87">
        <f t="shared" si="217"/>
        <v>0</v>
      </c>
      <c r="Z623" s="87" t="s">
        <v>171</v>
      </c>
      <c r="AA623" s="87" t="s">
        <v>171</v>
      </c>
      <c r="AB623" s="87">
        <f t="shared" si="218"/>
        <v>0</v>
      </c>
      <c r="AC623" s="87" t="s">
        <v>171</v>
      </c>
      <c r="AD623" s="87" t="s">
        <v>171</v>
      </c>
      <c r="AE623" s="87">
        <f t="shared" si="219"/>
        <v>0</v>
      </c>
      <c r="AF623" s="87" t="s">
        <v>171</v>
      </c>
      <c r="AG623" s="87" t="s">
        <v>171</v>
      </c>
      <c r="AH623" s="87">
        <f t="shared" si="220"/>
        <v>0</v>
      </c>
      <c r="AI623" s="87" t="s">
        <v>171</v>
      </c>
      <c r="AJ623" s="87" t="s">
        <v>171</v>
      </c>
      <c r="AK623" s="87">
        <f t="shared" si="221"/>
        <v>0</v>
      </c>
      <c r="AM623" s="132" t="s">
        <v>10</v>
      </c>
    </row>
    <row r="624" spans="1:39" ht="15.95" customHeight="1" x14ac:dyDescent="0.4">
      <c r="A624" s="132" t="str">
        <f t="shared" si="208"/>
        <v>NoviembreSeguros Ademi, S.A.</v>
      </c>
      <c r="B624" s="51" t="s">
        <v>126</v>
      </c>
      <c r="C624" s="88">
        <f t="shared" si="209"/>
        <v>0</v>
      </c>
      <c r="D624" s="88">
        <f t="shared" si="210"/>
        <v>0</v>
      </c>
      <c r="E624" s="87" t="s">
        <v>171</v>
      </c>
      <c r="F624" s="87" t="s">
        <v>171</v>
      </c>
      <c r="G624" s="87">
        <f t="shared" si="211"/>
        <v>0</v>
      </c>
      <c r="H624" s="87" t="s">
        <v>171</v>
      </c>
      <c r="I624" s="87" t="s">
        <v>171</v>
      </c>
      <c r="J624" s="87">
        <f t="shared" si="212"/>
        <v>0</v>
      </c>
      <c r="K624" s="87" t="s">
        <v>171</v>
      </c>
      <c r="L624" s="87" t="s">
        <v>171</v>
      </c>
      <c r="M624" s="87">
        <f t="shared" si="213"/>
        <v>0</v>
      </c>
      <c r="N624" s="87" t="s">
        <v>171</v>
      </c>
      <c r="O624" s="87" t="s">
        <v>171</v>
      </c>
      <c r="P624" s="87">
        <f t="shared" si="214"/>
        <v>0</v>
      </c>
      <c r="Q624" s="87" t="s">
        <v>171</v>
      </c>
      <c r="R624" s="87" t="s">
        <v>171</v>
      </c>
      <c r="S624" s="87">
        <f t="shared" si="215"/>
        <v>0</v>
      </c>
      <c r="T624" s="87" t="s">
        <v>171</v>
      </c>
      <c r="U624" s="87" t="s">
        <v>171</v>
      </c>
      <c r="V624" s="87">
        <f t="shared" si="216"/>
        <v>0</v>
      </c>
      <c r="W624" s="87" t="s">
        <v>171</v>
      </c>
      <c r="X624" s="87" t="s">
        <v>171</v>
      </c>
      <c r="Y624" s="87">
        <f t="shared" si="217"/>
        <v>0</v>
      </c>
      <c r="Z624" s="87" t="s">
        <v>171</v>
      </c>
      <c r="AA624" s="87" t="s">
        <v>171</v>
      </c>
      <c r="AB624" s="87">
        <f t="shared" si="218"/>
        <v>0</v>
      </c>
      <c r="AC624" s="87" t="s">
        <v>171</v>
      </c>
      <c r="AD624" s="87" t="s">
        <v>171</v>
      </c>
      <c r="AE624" s="87">
        <f t="shared" si="219"/>
        <v>0</v>
      </c>
      <c r="AF624" s="87" t="s">
        <v>171</v>
      </c>
      <c r="AG624" s="87" t="s">
        <v>171</v>
      </c>
      <c r="AH624" s="87">
        <f t="shared" si="220"/>
        <v>0</v>
      </c>
      <c r="AI624" s="87" t="s">
        <v>171</v>
      </c>
      <c r="AJ624" s="87" t="s">
        <v>171</v>
      </c>
      <c r="AK624" s="87">
        <f t="shared" si="221"/>
        <v>0</v>
      </c>
      <c r="AM624" s="132" t="s">
        <v>10</v>
      </c>
    </row>
    <row r="625" spans="1:39" ht="15.95" customHeight="1" x14ac:dyDescent="0.4">
      <c r="A625" s="132" t="str">
        <f t="shared" si="208"/>
        <v>NoviembreFuturo Seguros</v>
      </c>
      <c r="B625" s="50" t="s">
        <v>109</v>
      </c>
      <c r="C625" s="88">
        <f t="shared" si="209"/>
        <v>0</v>
      </c>
      <c r="D625" s="88">
        <f t="shared" si="210"/>
        <v>0</v>
      </c>
      <c r="E625" s="87" t="s">
        <v>171</v>
      </c>
      <c r="F625" s="87" t="s">
        <v>171</v>
      </c>
      <c r="G625" s="87">
        <f t="shared" si="211"/>
        <v>0</v>
      </c>
      <c r="H625" s="87" t="s">
        <v>171</v>
      </c>
      <c r="I625" s="87" t="s">
        <v>171</v>
      </c>
      <c r="J625" s="87">
        <f t="shared" si="212"/>
        <v>0</v>
      </c>
      <c r="K625" s="87" t="s">
        <v>171</v>
      </c>
      <c r="L625" s="87" t="s">
        <v>171</v>
      </c>
      <c r="M625" s="87">
        <f t="shared" si="213"/>
        <v>0</v>
      </c>
      <c r="N625" s="87" t="s">
        <v>171</v>
      </c>
      <c r="O625" s="87" t="s">
        <v>171</v>
      </c>
      <c r="P625" s="87">
        <f t="shared" si="214"/>
        <v>0</v>
      </c>
      <c r="Q625" s="87" t="s">
        <v>171</v>
      </c>
      <c r="R625" s="87" t="s">
        <v>171</v>
      </c>
      <c r="S625" s="87">
        <f t="shared" si="215"/>
        <v>0</v>
      </c>
      <c r="T625" s="87" t="s">
        <v>171</v>
      </c>
      <c r="U625" s="87" t="s">
        <v>171</v>
      </c>
      <c r="V625" s="87">
        <f t="shared" si="216"/>
        <v>0</v>
      </c>
      <c r="W625" s="87" t="s">
        <v>171</v>
      </c>
      <c r="X625" s="87" t="s">
        <v>171</v>
      </c>
      <c r="Y625" s="87">
        <f t="shared" si="217"/>
        <v>0</v>
      </c>
      <c r="Z625" s="87" t="s">
        <v>171</v>
      </c>
      <c r="AA625" s="87" t="s">
        <v>171</v>
      </c>
      <c r="AB625" s="87">
        <f t="shared" si="218"/>
        <v>0</v>
      </c>
      <c r="AC625" s="87" t="s">
        <v>171</v>
      </c>
      <c r="AD625" s="87" t="s">
        <v>171</v>
      </c>
      <c r="AE625" s="87">
        <f t="shared" si="219"/>
        <v>0</v>
      </c>
      <c r="AF625" s="87" t="s">
        <v>171</v>
      </c>
      <c r="AG625" s="87" t="s">
        <v>171</v>
      </c>
      <c r="AH625" s="87">
        <f t="shared" si="220"/>
        <v>0</v>
      </c>
      <c r="AI625" s="87" t="s">
        <v>171</v>
      </c>
      <c r="AJ625" s="87" t="s">
        <v>171</v>
      </c>
      <c r="AK625" s="87">
        <f t="shared" si="221"/>
        <v>0</v>
      </c>
      <c r="AM625" s="132" t="s">
        <v>10</v>
      </c>
    </row>
    <row r="626" spans="1:39" s="45" customFormat="1" ht="15.95" customHeight="1" x14ac:dyDescent="0.4">
      <c r="A626" s="132" t="str">
        <f t="shared" si="208"/>
        <v>NoviembreConfederación del Canadá Dominicana, S. A.</v>
      </c>
      <c r="B626" s="51" t="s">
        <v>127</v>
      </c>
      <c r="C626" s="88">
        <f t="shared" si="209"/>
        <v>0</v>
      </c>
      <c r="D626" s="88">
        <f t="shared" si="210"/>
        <v>0</v>
      </c>
      <c r="E626" s="87" t="s">
        <v>171</v>
      </c>
      <c r="F626" s="87" t="s">
        <v>171</v>
      </c>
      <c r="G626" s="87">
        <f t="shared" si="211"/>
        <v>0</v>
      </c>
      <c r="H626" s="87" t="s">
        <v>171</v>
      </c>
      <c r="I626" s="87" t="s">
        <v>171</v>
      </c>
      <c r="J626" s="87">
        <f t="shared" si="212"/>
        <v>0</v>
      </c>
      <c r="K626" s="87" t="s">
        <v>171</v>
      </c>
      <c r="L626" s="87" t="s">
        <v>171</v>
      </c>
      <c r="M626" s="87">
        <f t="shared" si="213"/>
        <v>0</v>
      </c>
      <c r="N626" s="87" t="s">
        <v>171</v>
      </c>
      <c r="O626" s="87" t="s">
        <v>171</v>
      </c>
      <c r="P626" s="87">
        <f t="shared" si="214"/>
        <v>0</v>
      </c>
      <c r="Q626" s="87" t="s">
        <v>171</v>
      </c>
      <c r="R626" s="87" t="s">
        <v>171</v>
      </c>
      <c r="S626" s="87">
        <f t="shared" si="215"/>
        <v>0</v>
      </c>
      <c r="T626" s="87" t="s">
        <v>171</v>
      </c>
      <c r="U626" s="87" t="s">
        <v>171</v>
      </c>
      <c r="V626" s="87">
        <f t="shared" si="216"/>
        <v>0</v>
      </c>
      <c r="W626" s="87" t="s">
        <v>171</v>
      </c>
      <c r="X626" s="87" t="s">
        <v>171</v>
      </c>
      <c r="Y626" s="87">
        <f t="shared" si="217"/>
        <v>0</v>
      </c>
      <c r="Z626" s="87" t="s">
        <v>171</v>
      </c>
      <c r="AA626" s="87" t="s">
        <v>171</v>
      </c>
      <c r="AB626" s="87">
        <f t="shared" si="218"/>
        <v>0</v>
      </c>
      <c r="AC626" s="87" t="s">
        <v>171</v>
      </c>
      <c r="AD626" s="87" t="s">
        <v>171</v>
      </c>
      <c r="AE626" s="87">
        <f t="shared" si="219"/>
        <v>0</v>
      </c>
      <c r="AF626" s="87" t="s">
        <v>171</v>
      </c>
      <c r="AG626" s="87" t="s">
        <v>171</v>
      </c>
      <c r="AH626" s="87">
        <f t="shared" si="220"/>
        <v>0</v>
      </c>
      <c r="AI626" s="87" t="s">
        <v>171</v>
      </c>
      <c r="AJ626" s="87" t="s">
        <v>171</v>
      </c>
      <c r="AK626" s="87">
        <f t="shared" si="221"/>
        <v>0</v>
      </c>
      <c r="AM626" s="132" t="s">
        <v>10</v>
      </c>
    </row>
    <row r="627" spans="1:39" ht="15.95" customHeight="1" x14ac:dyDescent="0.4">
      <c r="A627" s="132" t="str">
        <f t="shared" si="208"/>
        <v>NoviembreAutoseguro, S. A.</v>
      </c>
      <c r="B627" s="51" t="s">
        <v>79</v>
      </c>
      <c r="C627" s="88">
        <f t="shared" si="209"/>
        <v>0</v>
      </c>
      <c r="D627" s="88">
        <f t="shared" si="210"/>
        <v>0</v>
      </c>
      <c r="E627" s="87" t="s">
        <v>171</v>
      </c>
      <c r="F627" s="87" t="s">
        <v>171</v>
      </c>
      <c r="G627" s="87">
        <f t="shared" si="211"/>
        <v>0</v>
      </c>
      <c r="H627" s="87" t="s">
        <v>171</v>
      </c>
      <c r="I627" s="87" t="s">
        <v>171</v>
      </c>
      <c r="J627" s="87">
        <f t="shared" si="212"/>
        <v>0</v>
      </c>
      <c r="K627" s="87" t="s">
        <v>171</v>
      </c>
      <c r="L627" s="87" t="s">
        <v>171</v>
      </c>
      <c r="M627" s="87">
        <f t="shared" si="213"/>
        <v>0</v>
      </c>
      <c r="N627" s="87" t="s">
        <v>171</v>
      </c>
      <c r="O627" s="87" t="s">
        <v>171</v>
      </c>
      <c r="P627" s="87">
        <f t="shared" si="214"/>
        <v>0</v>
      </c>
      <c r="Q627" s="87" t="s">
        <v>171</v>
      </c>
      <c r="R627" s="87" t="s">
        <v>171</v>
      </c>
      <c r="S627" s="87">
        <f t="shared" si="215"/>
        <v>0</v>
      </c>
      <c r="T627" s="87" t="s">
        <v>171</v>
      </c>
      <c r="U627" s="87" t="s">
        <v>171</v>
      </c>
      <c r="V627" s="87">
        <f t="shared" si="216"/>
        <v>0</v>
      </c>
      <c r="W627" s="87" t="s">
        <v>171</v>
      </c>
      <c r="X627" s="87" t="s">
        <v>171</v>
      </c>
      <c r="Y627" s="87">
        <f t="shared" si="217"/>
        <v>0</v>
      </c>
      <c r="Z627" s="87" t="s">
        <v>171</v>
      </c>
      <c r="AA627" s="87" t="s">
        <v>171</v>
      </c>
      <c r="AB627" s="87">
        <f t="shared" si="218"/>
        <v>0</v>
      </c>
      <c r="AC627" s="87" t="s">
        <v>171</v>
      </c>
      <c r="AD627" s="87" t="s">
        <v>171</v>
      </c>
      <c r="AE627" s="87">
        <f t="shared" si="219"/>
        <v>0</v>
      </c>
      <c r="AF627" s="87" t="s">
        <v>171</v>
      </c>
      <c r="AG627" s="87" t="s">
        <v>171</v>
      </c>
      <c r="AH627" s="87">
        <f t="shared" si="220"/>
        <v>0</v>
      </c>
      <c r="AI627" s="87" t="s">
        <v>171</v>
      </c>
      <c r="AJ627" s="87" t="s">
        <v>171</v>
      </c>
      <c r="AK627" s="87">
        <f t="shared" si="221"/>
        <v>0</v>
      </c>
      <c r="AM627" s="132" t="s">
        <v>10</v>
      </c>
    </row>
    <row r="628" spans="1:39" s="45" customFormat="1" ht="15.95" customHeight="1" x14ac:dyDescent="0.4">
      <c r="A628" s="132" t="str">
        <f t="shared" si="208"/>
        <v>NoviembreSeguros Yunen, S.A.</v>
      </c>
      <c r="B628" s="51" t="s">
        <v>128</v>
      </c>
      <c r="C628" s="88">
        <f t="shared" si="209"/>
        <v>0</v>
      </c>
      <c r="D628" s="88">
        <f t="shared" si="210"/>
        <v>0</v>
      </c>
      <c r="E628" s="87" t="s">
        <v>171</v>
      </c>
      <c r="F628" s="87" t="s">
        <v>171</v>
      </c>
      <c r="G628" s="87">
        <f t="shared" si="211"/>
        <v>0</v>
      </c>
      <c r="H628" s="87" t="s">
        <v>171</v>
      </c>
      <c r="I628" s="87" t="s">
        <v>171</v>
      </c>
      <c r="J628" s="87">
        <f t="shared" si="212"/>
        <v>0</v>
      </c>
      <c r="K628" s="87" t="s">
        <v>171</v>
      </c>
      <c r="L628" s="87" t="s">
        <v>171</v>
      </c>
      <c r="M628" s="87">
        <f t="shared" si="213"/>
        <v>0</v>
      </c>
      <c r="N628" s="87" t="s">
        <v>171</v>
      </c>
      <c r="O628" s="87" t="s">
        <v>171</v>
      </c>
      <c r="P628" s="87">
        <f t="shared" si="214"/>
        <v>0</v>
      </c>
      <c r="Q628" s="87" t="s">
        <v>171</v>
      </c>
      <c r="R628" s="87" t="s">
        <v>171</v>
      </c>
      <c r="S628" s="87">
        <f t="shared" si="215"/>
        <v>0</v>
      </c>
      <c r="T628" s="87" t="s">
        <v>171</v>
      </c>
      <c r="U628" s="87" t="s">
        <v>171</v>
      </c>
      <c r="V628" s="87">
        <f t="shared" si="216"/>
        <v>0</v>
      </c>
      <c r="W628" s="87" t="s">
        <v>171</v>
      </c>
      <c r="X628" s="87" t="s">
        <v>171</v>
      </c>
      <c r="Y628" s="87">
        <f t="shared" si="217"/>
        <v>0</v>
      </c>
      <c r="Z628" s="87" t="s">
        <v>171</v>
      </c>
      <c r="AA628" s="87" t="s">
        <v>171</v>
      </c>
      <c r="AB628" s="87">
        <f t="shared" si="218"/>
        <v>0</v>
      </c>
      <c r="AC628" s="87" t="s">
        <v>171</v>
      </c>
      <c r="AD628" s="87" t="s">
        <v>171</v>
      </c>
      <c r="AE628" s="87">
        <f t="shared" si="219"/>
        <v>0</v>
      </c>
      <c r="AF628" s="87" t="s">
        <v>171</v>
      </c>
      <c r="AG628" s="87" t="s">
        <v>171</v>
      </c>
      <c r="AH628" s="87">
        <f t="shared" si="220"/>
        <v>0</v>
      </c>
      <c r="AI628" s="87" t="s">
        <v>171</v>
      </c>
      <c r="AJ628" s="87" t="s">
        <v>171</v>
      </c>
      <c r="AK628" s="87">
        <f t="shared" si="221"/>
        <v>0</v>
      </c>
      <c r="AM628" s="132" t="s">
        <v>10</v>
      </c>
    </row>
    <row r="629" spans="1:39" s="45" customFormat="1" ht="15.95" customHeight="1" x14ac:dyDescent="0.4">
      <c r="A629" s="132" t="str">
        <f t="shared" si="208"/>
        <v>NoviembreHylseg Seguros S.A</v>
      </c>
      <c r="B629" s="51" t="s">
        <v>129</v>
      </c>
      <c r="C629" s="88">
        <f t="shared" si="209"/>
        <v>0</v>
      </c>
      <c r="D629" s="88">
        <f t="shared" si="210"/>
        <v>0</v>
      </c>
      <c r="E629" s="87" t="s">
        <v>171</v>
      </c>
      <c r="F629" s="87" t="s">
        <v>171</v>
      </c>
      <c r="G629" s="87">
        <f t="shared" si="211"/>
        <v>0</v>
      </c>
      <c r="H629" s="87" t="s">
        <v>171</v>
      </c>
      <c r="I629" s="87" t="s">
        <v>171</v>
      </c>
      <c r="J629" s="87">
        <f t="shared" si="212"/>
        <v>0</v>
      </c>
      <c r="K629" s="87" t="s">
        <v>171</v>
      </c>
      <c r="L629" s="87" t="s">
        <v>171</v>
      </c>
      <c r="M629" s="87">
        <f t="shared" si="213"/>
        <v>0</v>
      </c>
      <c r="N629" s="87" t="s">
        <v>171</v>
      </c>
      <c r="O629" s="87" t="s">
        <v>171</v>
      </c>
      <c r="P629" s="87">
        <f t="shared" si="214"/>
        <v>0</v>
      </c>
      <c r="Q629" s="87" t="s">
        <v>171</v>
      </c>
      <c r="R629" s="87" t="s">
        <v>171</v>
      </c>
      <c r="S629" s="87">
        <f t="shared" si="215"/>
        <v>0</v>
      </c>
      <c r="T629" s="87" t="s">
        <v>171</v>
      </c>
      <c r="U629" s="87" t="s">
        <v>171</v>
      </c>
      <c r="V629" s="87">
        <f t="shared" si="216"/>
        <v>0</v>
      </c>
      <c r="W629" s="87" t="s">
        <v>171</v>
      </c>
      <c r="X629" s="87" t="s">
        <v>171</v>
      </c>
      <c r="Y629" s="87">
        <f t="shared" si="217"/>
        <v>0</v>
      </c>
      <c r="Z629" s="87" t="s">
        <v>171</v>
      </c>
      <c r="AA629" s="87" t="s">
        <v>171</v>
      </c>
      <c r="AB629" s="87">
        <f t="shared" si="218"/>
        <v>0</v>
      </c>
      <c r="AC629" s="87" t="s">
        <v>171</v>
      </c>
      <c r="AD629" s="87" t="s">
        <v>171</v>
      </c>
      <c r="AE629" s="87">
        <f t="shared" si="219"/>
        <v>0</v>
      </c>
      <c r="AF629" s="87" t="s">
        <v>171</v>
      </c>
      <c r="AG629" s="87" t="s">
        <v>171</v>
      </c>
      <c r="AH629" s="87">
        <f t="shared" si="220"/>
        <v>0</v>
      </c>
      <c r="AI629" s="87" t="s">
        <v>171</v>
      </c>
      <c r="AJ629" s="87" t="s">
        <v>171</v>
      </c>
      <c r="AK629" s="87">
        <f t="shared" si="221"/>
        <v>0</v>
      </c>
      <c r="AM629" s="132" t="s">
        <v>10</v>
      </c>
    </row>
    <row r="630" spans="1:39" ht="15.95" customHeight="1" x14ac:dyDescent="0.4">
      <c r="A630" s="132" t="str">
        <f t="shared" si="208"/>
        <v>NoviembreMidas Seguros, S.A.</v>
      </c>
      <c r="B630" s="51" t="s">
        <v>130</v>
      </c>
      <c r="C630" s="88">
        <f t="shared" si="209"/>
        <v>0</v>
      </c>
      <c r="D630" s="88">
        <f t="shared" si="210"/>
        <v>0</v>
      </c>
      <c r="E630" s="87" t="s">
        <v>171</v>
      </c>
      <c r="F630" s="87" t="s">
        <v>171</v>
      </c>
      <c r="G630" s="87">
        <f t="shared" si="211"/>
        <v>0</v>
      </c>
      <c r="H630" s="87" t="s">
        <v>171</v>
      </c>
      <c r="I630" s="87" t="s">
        <v>171</v>
      </c>
      <c r="J630" s="87">
        <f t="shared" si="212"/>
        <v>0</v>
      </c>
      <c r="K630" s="87" t="s">
        <v>171</v>
      </c>
      <c r="L630" s="87" t="s">
        <v>171</v>
      </c>
      <c r="M630" s="87">
        <f t="shared" si="213"/>
        <v>0</v>
      </c>
      <c r="N630" s="87" t="s">
        <v>171</v>
      </c>
      <c r="O630" s="87" t="s">
        <v>171</v>
      </c>
      <c r="P630" s="87">
        <f t="shared" si="214"/>
        <v>0</v>
      </c>
      <c r="Q630" s="87" t="s">
        <v>171</v>
      </c>
      <c r="R630" s="87" t="s">
        <v>171</v>
      </c>
      <c r="S630" s="87">
        <f t="shared" si="215"/>
        <v>0</v>
      </c>
      <c r="T630" s="87" t="s">
        <v>171</v>
      </c>
      <c r="U630" s="87" t="s">
        <v>171</v>
      </c>
      <c r="V630" s="87">
        <f t="shared" si="216"/>
        <v>0</v>
      </c>
      <c r="W630" s="87" t="s">
        <v>171</v>
      </c>
      <c r="X630" s="87" t="s">
        <v>171</v>
      </c>
      <c r="Y630" s="87">
        <f t="shared" si="217"/>
        <v>0</v>
      </c>
      <c r="Z630" s="87" t="s">
        <v>171</v>
      </c>
      <c r="AA630" s="87" t="s">
        <v>171</v>
      </c>
      <c r="AB630" s="87">
        <f t="shared" si="218"/>
        <v>0</v>
      </c>
      <c r="AC630" s="87" t="s">
        <v>171</v>
      </c>
      <c r="AD630" s="87" t="s">
        <v>171</v>
      </c>
      <c r="AE630" s="87">
        <f t="shared" si="219"/>
        <v>0</v>
      </c>
      <c r="AF630" s="87" t="s">
        <v>171</v>
      </c>
      <c r="AG630" s="87" t="s">
        <v>171</v>
      </c>
      <c r="AH630" s="87">
        <f t="shared" si="220"/>
        <v>0</v>
      </c>
      <c r="AI630" s="87" t="s">
        <v>171</v>
      </c>
      <c r="AJ630" s="87" t="s">
        <v>171</v>
      </c>
      <c r="AK630" s="87">
        <f t="shared" si="221"/>
        <v>0</v>
      </c>
      <c r="AM630" s="132" t="s">
        <v>10</v>
      </c>
    </row>
    <row r="631" spans="1:39" ht="15.95" customHeight="1" x14ac:dyDescent="0.4">
      <c r="A631" s="132" t="str">
        <f t="shared" si="208"/>
        <v>NoviembreUnit, S.A.</v>
      </c>
      <c r="B631" s="51" t="s">
        <v>131</v>
      </c>
      <c r="C631" s="88">
        <f t="shared" si="209"/>
        <v>0</v>
      </c>
      <c r="D631" s="88">
        <f t="shared" si="210"/>
        <v>0</v>
      </c>
      <c r="E631" s="87" t="s">
        <v>171</v>
      </c>
      <c r="F631" s="87" t="s">
        <v>171</v>
      </c>
      <c r="G631" s="87">
        <f t="shared" si="211"/>
        <v>0</v>
      </c>
      <c r="H631" s="87" t="s">
        <v>171</v>
      </c>
      <c r="I631" s="87" t="s">
        <v>171</v>
      </c>
      <c r="J631" s="87">
        <f t="shared" si="212"/>
        <v>0</v>
      </c>
      <c r="K631" s="87" t="s">
        <v>171</v>
      </c>
      <c r="L631" s="87" t="s">
        <v>171</v>
      </c>
      <c r="M631" s="87">
        <f t="shared" si="213"/>
        <v>0</v>
      </c>
      <c r="N631" s="87" t="s">
        <v>171</v>
      </c>
      <c r="O631" s="87" t="s">
        <v>171</v>
      </c>
      <c r="P631" s="87">
        <f t="shared" si="214"/>
        <v>0</v>
      </c>
      <c r="Q631" s="87" t="s">
        <v>171</v>
      </c>
      <c r="R631" s="87" t="s">
        <v>171</v>
      </c>
      <c r="S631" s="87">
        <f t="shared" si="215"/>
        <v>0</v>
      </c>
      <c r="T631" s="87" t="s">
        <v>171</v>
      </c>
      <c r="U631" s="87" t="s">
        <v>171</v>
      </c>
      <c r="V631" s="87">
        <f t="shared" si="216"/>
        <v>0</v>
      </c>
      <c r="W631" s="87" t="s">
        <v>171</v>
      </c>
      <c r="X631" s="87" t="s">
        <v>171</v>
      </c>
      <c r="Y631" s="87">
        <f t="shared" si="217"/>
        <v>0</v>
      </c>
      <c r="Z631" s="87" t="s">
        <v>171</v>
      </c>
      <c r="AA631" s="87" t="s">
        <v>171</v>
      </c>
      <c r="AB631" s="87">
        <f t="shared" si="218"/>
        <v>0</v>
      </c>
      <c r="AC631" s="87" t="s">
        <v>171</v>
      </c>
      <c r="AD631" s="87" t="s">
        <v>171</v>
      </c>
      <c r="AE631" s="87">
        <f t="shared" si="219"/>
        <v>0</v>
      </c>
      <c r="AF631" s="87" t="s">
        <v>171</v>
      </c>
      <c r="AG631" s="87" t="s">
        <v>171</v>
      </c>
      <c r="AH631" s="87">
        <f t="shared" si="220"/>
        <v>0</v>
      </c>
      <c r="AI631" s="87" t="s">
        <v>171</v>
      </c>
      <c r="AJ631" s="87" t="s">
        <v>171</v>
      </c>
      <c r="AK631" s="87">
        <f t="shared" si="221"/>
        <v>0</v>
      </c>
      <c r="AM631" s="132" t="s">
        <v>10</v>
      </c>
    </row>
    <row r="632" spans="1:39" x14ac:dyDescent="0.4">
      <c r="A632" s="132" t="str">
        <f t="shared" si="208"/>
        <v>Total General</v>
      </c>
      <c r="B632" s="53" t="s">
        <v>19</v>
      </c>
      <c r="C632" s="61">
        <f t="shared" ref="C632:AJ632" si="222">SUM(C599:C631)</f>
        <v>0</v>
      </c>
      <c r="D632" s="61">
        <f t="shared" si="222"/>
        <v>0</v>
      </c>
      <c r="E632" s="61">
        <f t="shared" si="222"/>
        <v>0</v>
      </c>
      <c r="F632" s="61">
        <f t="shared" si="222"/>
        <v>0</v>
      </c>
      <c r="G632" s="61">
        <f t="shared" si="222"/>
        <v>0</v>
      </c>
      <c r="H632" s="61">
        <f t="shared" si="222"/>
        <v>0</v>
      </c>
      <c r="I632" s="61">
        <f t="shared" si="222"/>
        <v>0</v>
      </c>
      <c r="J632" s="61">
        <f t="shared" si="222"/>
        <v>0</v>
      </c>
      <c r="K632" s="61">
        <f t="shared" si="222"/>
        <v>0</v>
      </c>
      <c r="L632" s="61">
        <f t="shared" si="222"/>
        <v>0</v>
      </c>
      <c r="M632" s="61">
        <f t="shared" si="222"/>
        <v>0</v>
      </c>
      <c r="N632" s="61">
        <f t="shared" si="222"/>
        <v>0</v>
      </c>
      <c r="O632" s="61">
        <f t="shared" si="222"/>
        <v>0</v>
      </c>
      <c r="P632" s="61">
        <f t="shared" si="222"/>
        <v>0</v>
      </c>
      <c r="Q632" s="61">
        <f t="shared" si="222"/>
        <v>0</v>
      </c>
      <c r="R632" s="61">
        <f t="shared" si="222"/>
        <v>0</v>
      </c>
      <c r="S632" s="61">
        <f t="shared" si="222"/>
        <v>0</v>
      </c>
      <c r="T632" s="61">
        <f t="shared" si="222"/>
        <v>0</v>
      </c>
      <c r="U632" s="61">
        <f t="shared" si="222"/>
        <v>0</v>
      </c>
      <c r="V632" s="61">
        <f t="shared" si="222"/>
        <v>0</v>
      </c>
      <c r="W632" s="61">
        <f t="shared" si="222"/>
        <v>0</v>
      </c>
      <c r="X632" s="61">
        <f t="shared" si="222"/>
        <v>0</v>
      </c>
      <c r="Y632" s="61">
        <f t="shared" si="222"/>
        <v>0</v>
      </c>
      <c r="Z632" s="61">
        <f t="shared" si="222"/>
        <v>0</v>
      </c>
      <c r="AA632" s="61">
        <f t="shared" si="222"/>
        <v>0</v>
      </c>
      <c r="AB632" s="61">
        <f t="shared" si="222"/>
        <v>0</v>
      </c>
      <c r="AC632" s="61">
        <f t="shared" si="222"/>
        <v>0</v>
      </c>
      <c r="AD632" s="61">
        <f t="shared" si="222"/>
        <v>0</v>
      </c>
      <c r="AE632" s="61">
        <f t="shared" si="222"/>
        <v>0</v>
      </c>
      <c r="AF632" s="61">
        <f t="shared" si="222"/>
        <v>0</v>
      </c>
      <c r="AG632" s="61">
        <f t="shared" si="222"/>
        <v>0</v>
      </c>
      <c r="AH632" s="61">
        <f t="shared" si="222"/>
        <v>0</v>
      </c>
      <c r="AI632" s="61">
        <f t="shared" si="222"/>
        <v>0</v>
      </c>
      <c r="AJ632" s="61">
        <f t="shared" si="222"/>
        <v>0</v>
      </c>
      <c r="AK632" s="61">
        <f t="shared" ref="AK632" si="223">SUBTOTAL(109,AI632:AJ632)</f>
        <v>0</v>
      </c>
    </row>
    <row r="633" spans="1:39" x14ac:dyDescent="0.4">
      <c r="A633" s="132" t="str">
        <f t="shared" si="208"/>
        <v/>
      </c>
      <c r="B633" s="34"/>
      <c r="C633" s="35"/>
      <c r="D633" s="34"/>
      <c r="E633" s="35"/>
      <c r="F633" s="34"/>
      <c r="G633" s="34"/>
      <c r="H633" s="35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</row>
    <row r="634" spans="1:39" x14ac:dyDescent="0.4">
      <c r="A634" s="132" t="e">
        <f>iferrorAM693&amp;B634</f>
        <v>#NAME?</v>
      </c>
      <c r="B634" s="5" t="s">
        <v>38</v>
      </c>
      <c r="C634" s="178">
        <f>IFERROR(D632/C635*100,0)</f>
        <v>0</v>
      </c>
      <c r="D634" s="178"/>
      <c r="E634" s="178">
        <f>IFERROR(F632/E635*100,0)</f>
        <v>0</v>
      </c>
      <c r="F634" s="178"/>
      <c r="G634" s="36"/>
      <c r="H634" s="178">
        <f>IFERROR(I632/H635*100,0)</f>
        <v>0</v>
      </c>
      <c r="I634" s="178"/>
      <c r="J634" s="36"/>
      <c r="K634" s="178">
        <f>IFERROR(L632/K635*100,0)</f>
        <v>0</v>
      </c>
      <c r="L634" s="178"/>
      <c r="M634" s="36"/>
      <c r="N634" s="178">
        <f>IFERROR(O632/N635*100,0)</f>
        <v>0</v>
      </c>
      <c r="O634" s="178"/>
      <c r="P634" s="36"/>
      <c r="Q634" s="178">
        <f>IFERROR(R632/Q635*100,0)</f>
        <v>0</v>
      </c>
      <c r="R634" s="178"/>
      <c r="S634" s="36"/>
      <c r="T634" s="178">
        <f>IFERROR(U632/T635*100,0)</f>
        <v>0</v>
      </c>
      <c r="U634" s="178"/>
      <c r="V634" s="36"/>
      <c r="W634" s="178">
        <f>IFERROR(X632/W635*100,0)</f>
        <v>0</v>
      </c>
      <c r="X634" s="178"/>
      <c r="Y634" s="36"/>
      <c r="Z634" s="178">
        <f>IFERROR(AA632/Z635*100,0)</f>
        <v>0</v>
      </c>
      <c r="AA634" s="178"/>
      <c r="AB634" s="36"/>
      <c r="AC634" s="178">
        <f>IFERROR(AD632/AC635*100,0)</f>
        <v>0</v>
      </c>
      <c r="AD634" s="178"/>
      <c r="AE634" s="36"/>
      <c r="AF634" s="178">
        <f>IFERROR(AG632/AF635*100,0)</f>
        <v>0</v>
      </c>
      <c r="AG634" s="178"/>
      <c r="AH634" s="36"/>
      <c r="AI634" s="178">
        <f>IFERROR(AJ632/AI635*100,0)</f>
        <v>0</v>
      </c>
      <c r="AJ634" s="178"/>
      <c r="AK634" s="36"/>
    </row>
    <row r="635" spans="1:39" x14ac:dyDescent="0.4">
      <c r="A635" s="132" t="e">
        <f>iferrorAM694&amp;B635</f>
        <v>#NAME?</v>
      </c>
      <c r="B635" s="5" t="s">
        <v>39</v>
      </c>
      <c r="C635" s="180">
        <f>IFERROR(C632+D632,0)</f>
        <v>0</v>
      </c>
      <c r="D635" s="181"/>
      <c r="E635" s="180">
        <f>IFERROR(E632+F632,0)</f>
        <v>0</v>
      </c>
      <c r="F635" s="181"/>
      <c r="G635" s="37"/>
      <c r="H635" s="180">
        <f>IFERROR(H632+I632,0)</f>
        <v>0</v>
      </c>
      <c r="I635" s="181"/>
      <c r="J635" s="37"/>
      <c r="K635" s="180">
        <f>IFERROR(K632+L632,0)</f>
        <v>0</v>
      </c>
      <c r="L635" s="181"/>
      <c r="M635" s="37"/>
      <c r="N635" s="180">
        <f>IFERROR(N632+O632,0)</f>
        <v>0</v>
      </c>
      <c r="O635" s="181"/>
      <c r="P635" s="37"/>
      <c r="Q635" s="180">
        <f>IFERROR(Q632+R632,0)</f>
        <v>0</v>
      </c>
      <c r="R635" s="181"/>
      <c r="S635" s="37"/>
      <c r="T635" s="180">
        <f>IFERROR(T632+U632,0)</f>
        <v>0</v>
      </c>
      <c r="U635" s="181"/>
      <c r="V635" s="37"/>
      <c r="W635" s="180">
        <f>IFERROR(W632+X632,0)</f>
        <v>0</v>
      </c>
      <c r="X635" s="181"/>
      <c r="Y635" s="37"/>
      <c r="Z635" s="180">
        <f>IFERROR(Z632+AA632,0)</f>
        <v>0</v>
      </c>
      <c r="AA635" s="181"/>
      <c r="AB635" s="37"/>
      <c r="AC635" s="180">
        <f>IFERROR(AC632+AD632,0)</f>
        <v>0</v>
      </c>
      <c r="AD635" s="181"/>
      <c r="AE635" s="37"/>
      <c r="AF635" s="180">
        <f>IFERROR(AF632+AG632,0)</f>
        <v>0</v>
      </c>
      <c r="AG635" s="181"/>
      <c r="AH635" s="37"/>
      <c r="AI635" s="180">
        <f>IFERROR(AI632+AJ632,0)</f>
        <v>0</v>
      </c>
      <c r="AJ635" s="181"/>
      <c r="AK635" s="37"/>
    </row>
    <row r="636" spans="1:39" x14ac:dyDescent="0.4">
      <c r="A636" s="132" t="e">
        <f>iferrorAM695&amp;B636</f>
        <v>#NAME?</v>
      </c>
      <c r="B636" s="5" t="s">
        <v>40</v>
      </c>
      <c r="C636" s="178">
        <f>SUM(E636:AJ636,0)</f>
        <v>0</v>
      </c>
      <c r="D636" s="181"/>
      <c r="E636" s="178">
        <f>IFERROR(E635/C635*100,0)</f>
        <v>0</v>
      </c>
      <c r="F636" s="178"/>
      <c r="G636" s="36"/>
      <c r="H636" s="178">
        <f>IFERROR(H635/C635*100,0)</f>
        <v>0</v>
      </c>
      <c r="I636" s="178"/>
      <c r="J636" s="36"/>
      <c r="K636" s="178">
        <f>IFERROR(K635/C635*100,0)</f>
        <v>0</v>
      </c>
      <c r="L636" s="178"/>
      <c r="M636" s="36"/>
      <c r="N636" s="178">
        <f>IFERROR(N635/C635*100,0)</f>
        <v>0</v>
      </c>
      <c r="O636" s="178"/>
      <c r="P636" s="36"/>
      <c r="Q636" s="178">
        <f>IFERROR(Q635/C635*100,0)</f>
        <v>0</v>
      </c>
      <c r="R636" s="178"/>
      <c r="S636" s="36"/>
      <c r="T636" s="178">
        <f>IFERROR(T635/C635*100,0)</f>
        <v>0</v>
      </c>
      <c r="U636" s="178"/>
      <c r="V636" s="36"/>
      <c r="W636" s="178">
        <f>IFERROR(W635/C635*100,0)</f>
        <v>0</v>
      </c>
      <c r="X636" s="178"/>
      <c r="Y636" s="36"/>
      <c r="Z636" s="178">
        <f>IFERROR(Z635/C635*100,0)</f>
        <v>0</v>
      </c>
      <c r="AA636" s="178"/>
      <c r="AB636" s="36"/>
      <c r="AC636" s="178">
        <f>IFERROR(AC635/C635*100,0)</f>
        <v>0</v>
      </c>
      <c r="AD636" s="178"/>
      <c r="AE636" s="36"/>
      <c r="AF636" s="178">
        <f>IFERROR(AF635/C635*100,0)</f>
        <v>0</v>
      </c>
      <c r="AG636" s="178"/>
      <c r="AH636" s="36"/>
      <c r="AI636" s="178">
        <f>IFERROR(AI635/C635*100,0)</f>
        <v>0</v>
      </c>
      <c r="AJ636" s="178"/>
      <c r="AK636" s="36"/>
    </row>
    <row r="637" spans="1:39" x14ac:dyDescent="0.4">
      <c r="A637" s="132" t="str">
        <f t="shared" si="208"/>
        <v>Fuente: Superintendencia de Seguros, Dirección de Estudios del Sector Seguros</v>
      </c>
      <c r="B637" s="93" t="s">
        <v>172</v>
      </c>
    </row>
    <row r="638" spans="1:39" ht="13.7" x14ac:dyDescent="0.4">
      <c r="A638" s="132" t="str">
        <f t="shared" si="208"/>
        <v/>
      </c>
      <c r="B638" s="118"/>
    </row>
    <row r="639" spans="1:39" x14ac:dyDescent="0.4">
      <c r="A639" s="132" t="str">
        <f t="shared" si="208"/>
        <v/>
      </c>
      <c r="B639" s="93"/>
      <c r="D639" s="136"/>
    </row>
    <row r="640" spans="1:39" x14ac:dyDescent="0.4">
      <c r="A640" s="132" t="str">
        <f t="shared" si="208"/>
        <v/>
      </c>
      <c r="B640" s="93"/>
    </row>
    <row r="641" spans="1:39" x14ac:dyDescent="0.4">
      <c r="A641" s="132" t="str">
        <f t="shared" si="208"/>
        <v/>
      </c>
      <c r="B641" s="93"/>
    </row>
    <row r="642" spans="1:39" x14ac:dyDescent="0.4">
      <c r="A642" s="132" t="str">
        <f t="shared" si="208"/>
        <v/>
      </c>
      <c r="B642" s="93"/>
    </row>
    <row r="643" spans="1:39" x14ac:dyDescent="0.4">
      <c r="A643" s="132" t="str">
        <f t="shared" si="208"/>
        <v/>
      </c>
      <c r="B643" s="93"/>
    </row>
    <row r="644" spans="1:39" x14ac:dyDescent="0.4">
      <c r="A644" s="132" t="str">
        <f t="shared" si="208"/>
        <v/>
      </c>
      <c r="B644" s="93"/>
    </row>
    <row r="645" spans="1:39" ht="20.25" customHeight="1" x14ac:dyDescent="0.6">
      <c r="A645" s="132" t="str">
        <f t="shared" si="208"/>
        <v>Superintendencia de Seguros</v>
      </c>
      <c r="B645" s="182" t="s">
        <v>42</v>
      </c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</row>
    <row r="646" spans="1:39" ht="12.75" customHeight="1" x14ac:dyDescent="0.4">
      <c r="A646" s="132" t="str">
        <f t="shared" si="208"/>
        <v>Primas Netas Cobradas por Compañías, Según Ramos</v>
      </c>
      <c r="B646" s="183" t="s">
        <v>56</v>
      </c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</row>
    <row r="647" spans="1:39" ht="12.75" customHeight="1" x14ac:dyDescent="0.4">
      <c r="A647" s="132" t="str">
        <f t="shared" si="208"/>
        <v>Diciembre. 2022</v>
      </c>
      <c r="B647" s="184" t="s">
        <v>144</v>
      </c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</row>
    <row r="648" spans="1:39" ht="12.75" customHeight="1" x14ac:dyDescent="0.4">
      <c r="A648" s="132" t="str">
        <f t="shared" si="208"/>
        <v>(Valores en RD$)</v>
      </c>
      <c r="B648" s="183" t="s">
        <v>91</v>
      </c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</row>
    <row r="649" spans="1:39" x14ac:dyDescent="0.4">
      <c r="A649" s="132" t="str">
        <f t="shared" si="208"/>
        <v/>
      </c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</row>
    <row r="650" spans="1:39" ht="13" thickBot="1" x14ac:dyDescent="0.45">
      <c r="A650" s="132" t="str">
        <f t="shared" ref="A650:A685" si="224">AM650&amp;B650</f>
        <v/>
      </c>
    </row>
    <row r="651" spans="1:39" ht="21.75" customHeight="1" thickTop="1" thickBot="1" x14ac:dyDescent="0.45">
      <c r="A651" s="132" t="str">
        <f t="shared" si="224"/>
        <v>Compañías</v>
      </c>
      <c r="B651" s="173" t="s">
        <v>33</v>
      </c>
      <c r="C651" s="179" t="s">
        <v>0</v>
      </c>
      <c r="D651" s="179"/>
      <c r="E651" s="179" t="s">
        <v>12</v>
      </c>
      <c r="F651" s="179"/>
      <c r="G651" s="110"/>
      <c r="H651" s="179" t="s">
        <v>13</v>
      </c>
      <c r="I651" s="179"/>
      <c r="J651" s="110"/>
      <c r="K651" s="179" t="s">
        <v>14</v>
      </c>
      <c r="L651" s="179"/>
      <c r="M651" s="110"/>
      <c r="N651" s="179" t="s">
        <v>15</v>
      </c>
      <c r="O651" s="179"/>
      <c r="P651" s="110"/>
      <c r="Q651" s="179" t="s">
        <v>27</v>
      </c>
      <c r="R651" s="179"/>
      <c r="S651" s="110"/>
      <c r="T651" s="179" t="s">
        <v>35</v>
      </c>
      <c r="U651" s="179"/>
      <c r="V651" s="110"/>
      <c r="W651" s="179" t="s">
        <v>16</v>
      </c>
      <c r="X651" s="179"/>
      <c r="Y651" s="110"/>
      <c r="Z651" s="179" t="s">
        <v>67</v>
      </c>
      <c r="AA651" s="179"/>
      <c r="AB651" s="110"/>
      <c r="AC651" s="179" t="s">
        <v>34</v>
      </c>
      <c r="AD651" s="179"/>
      <c r="AE651" s="110"/>
      <c r="AF651" s="179" t="s">
        <v>17</v>
      </c>
      <c r="AG651" s="179"/>
      <c r="AH651" s="110"/>
      <c r="AI651" s="179" t="s">
        <v>18</v>
      </c>
      <c r="AJ651" s="179"/>
      <c r="AK651" s="65"/>
    </row>
    <row r="652" spans="1:39" ht="13.35" thickTop="1" thickBot="1" x14ac:dyDescent="0.45">
      <c r="A652" s="132" t="str">
        <f t="shared" si="224"/>
        <v/>
      </c>
      <c r="B652" s="186"/>
      <c r="C652" s="110" t="s">
        <v>28</v>
      </c>
      <c r="D652" s="110" t="s">
        <v>25</v>
      </c>
      <c r="E652" s="110" t="s">
        <v>28</v>
      </c>
      <c r="F652" s="110" t="s">
        <v>25</v>
      </c>
      <c r="G652" s="110"/>
      <c r="H652" s="110" t="s">
        <v>28</v>
      </c>
      <c r="I652" s="110" t="s">
        <v>25</v>
      </c>
      <c r="J652" s="110"/>
      <c r="K652" s="110" t="s">
        <v>28</v>
      </c>
      <c r="L652" s="110" t="s">
        <v>25</v>
      </c>
      <c r="M652" s="110"/>
      <c r="N652" s="110" t="s">
        <v>28</v>
      </c>
      <c r="O652" s="110" t="s">
        <v>25</v>
      </c>
      <c r="P652" s="110"/>
      <c r="Q652" s="110" t="s">
        <v>28</v>
      </c>
      <c r="R652" s="110" t="s">
        <v>25</v>
      </c>
      <c r="S652" s="110"/>
      <c r="T652" s="110" t="s">
        <v>28</v>
      </c>
      <c r="U652" s="110" t="s">
        <v>25</v>
      </c>
      <c r="V652" s="110"/>
      <c r="W652" s="110" t="s">
        <v>28</v>
      </c>
      <c r="X652" s="110" t="s">
        <v>25</v>
      </c>
      <c r="Y652" s="110"/>
      <c r="Z652" s="110" t="s">
        <v>28</v>
      </c>
      <c r="AA652" s="110" t="s">
        <v>25</v>
      </c>
      <c r="AB652" s="110"/>
      <c r="AC652" s="110" t="s">
        <v>28</v>
      </c>
      <c r="AD652" s="110" t="s">
        <v>25</v>
      </c>
      <c r="AE652" s="110"/>
      <c r="AF652" s="110" t="s">
        <v>28</v>
      </c>
      <c r="AG652" s="110" t="s">
        <v>25</v>
      </c>
      <c r="AH652" s="110"/>
      <c r="AI652" s="110" t="s">
        <v>28</v>
      </c>
      <c r="AJ652" s="110" t="s">
        <v>25</v>
      </c>
      <c r="AK652" s="65"/>
    </row>
    <row r="653" spans="1:39" s="108" customFormat="1" ht="15.95" customHeight="1" thickTop="1" x14ac:dyDescent="0.4">
      <c r="A653" s="132" t="str">
        <f t="shared" si="224"/>
        <v>DiciembreSeguros Universal, S. A.</v>
      </c>
      <c r="B653" s="87" t="s">
        <v>84</v>
      </c>
      <c r="C653" s="88">
        <f t="shared" ref="C653:C685" si="225">SUMIF($E$62:$AJ$62,$C$62,$E653:$AJ653)</f>
        <v>0</v>
      </c>
      <c r="D653" s="88">
        <f t="shared" ref="D653:D685" si="226">SUMIF($E$62:$AJ$62,$D$62,$E653:$AJ653)</f>
        <v>0</v>
      </c>
      <c r="E653" s="87" t="s">
        <v>171</v>
      </c>
      <c r="F653" s="87" t="s">
        <v>171</v>
      </c>
      <c r="G653" s="87">
        <f>SUBTOTAL(109,E653:F653)</f>
        <v>0</v>
      </c>
      <c r="H653" s="87" t="s">
        <v>171</v>
      </c>
      <c r="I653" s="87" t="s">
        <v>171</v>
      </c>
      <c r="J653" s="87">
        <f>SUBTOTAL(109,H653:I653)</f>
        <v>0</v>
      </c>
      <c r="K653" s="87" t="s">
        <v>171</v>
      </c>
      <c r="L653" s="87" t="s">
        <v>171</v>
      </c>
      <c r="M653" s="87">
        <f>SUBTOTAL(109,K653:L653)</f>
        <v>0</v>
      </c>
      <c r="N653" s="87" t="s">
        <v>171</v>
      </c>
      <c r="O653" s="87" t="s">
        <v>171</v>
      </c>
      <c r="P653" s="87">
        <f>SUBTOTAL(109,N653:O653)</f>
        <v>0</v>
      </c>
      <c r="Q653" s="87" t="s">
        <v>171</v>
      </c>
      <c r="R653" s="87" t="s">
        <v>171</v>
      </c>
      <c r="S653" s="87">
        <f>SUBTOTAL(109,Q653:R653)</f>
        <v>0</v>
      </c>
      <c r="T653" s="87" t="s">
        <v>171</v>
      </c>
      <c r="U653" s="87" t="s">
        <v>171</v>
      </c>
      <c r="V653" s="87">
        <f>SUBTOTAL(109,T653:U653)</f>
        <v>0</v>
      </c>
      <c r="W653" s="87" t="s">
        <v>171</v>
      </c>
      <c r="X653" s="87" t="s">
        <v>171</v>
      </c>
      <c r="Y653" s="87">
        <f>SUBTOTAL(109,W653:X653)</f>
        <v>0</v>
      </c>
      <c r="Z653" s="87" t="s">
        <v>171</v>
      </c>
      <c r="AA653" s="87" t="s">
        <v>171</v>
      </c>
      <c r="AB653" s="87">
        <f>SUBTOTAL(109,Z653:AA653)</f>
        <v>0</v>
      </c>
      <c r="AC653" s="87" t="s">
        <v>171</v>
      </c>
      <c r="AD653" s="87" t="s">
        <v>171</v>
      </c>
      <c r="AE653" s="87">
        <f>SUBTOTAL(109,AC653:AD653)</f>
        <v>0</v>
      </c>
      <c r="AF653" s="87" t="s">
        <v>171</v>
      </c>
      <c r="AG653" s="87" t="s">
        <v>171</v>
      </c>
      <c r="AH653" s="87">
        <f>SUBTOTAL(109,AF653:AG653)</f>
        <v>0</v>
      </c>
      <c r="AI653" s="87" t="s">
        <v>171</v>
      </c>
      <c r="AJ653" s="87" t="s">
        <v>171</v>
      </c>
      <c r="AK653" s="87">
        <f>SUBTOTAL(109,AI653:AJ653)</f>
        <v>0</v>
      </c>
      <c r="AM653" s="132" t="s">
        <v>11</v>
      </c>
    </row>
    <row r="654" spans="1:39" s="45" customFormat="1" ht="15.95" customHeight="1" x14ac:dyDescent="0.4">
      <c r="A654" s="132" t="str">
        <f t="shared" si="224"/>
        <v>DiciembreHumano Seguros, S. A.</v>
      </c>
      <c r="B654" s="51" t="s">
        <v>92</v>
      </c>
      <c r="C654" s="88">
        <f t="shared" si="225"/>
        <v>0</v>
      </c>
      <c r="D654" s="88">
        <f t="shared" si="226"/>
        <v>0</v>
      </c>
      <c r="E654" s="87" t="s">
        <v>171</v>
      </c>
      <c r="F654" s="87" t="s">
        <v>171</v>
      </c>
      <c r="G654" s="87">
        <f t="shared" ref="G654:G685" si="227">SUBTOTAL(109,E654:F654)</f>
        <v>0</v>
      </c>
      <c r="H654" s="87" t="s">
        <v>171</v>
      </c>
      <c r="I654" s="87" t="s">
        <v>171</v>
      </c>
      <c r="J654" s="87">
        <f t="shared" ref="J654:J685" si="228">SUBTOTAL(109,H654:I654)</f>
        <v>0</v>
      </c>
      <c r="K654" s="87" t="s">
        <v>171</v>
      </c>
      <c r="L654" s="87" t="s">
        <v>171</v>
      </c>
      <c r="M654" s="87">
        <f t="shared" ref="M654:M685" si="229">SUBTOTAL(109,K654:L654)</f>
        <v>0</v>
      </c>
      <c r="N654" s="87" t="s">
        <v>171</v>
      </c>
      <c r="O654" s="87" t="s">
        <v>171</v>
      </c>
      <c r="P654" s="87">
        <f t="shared" ref="P654:P685" si="230">SUBTOTAL(109,N654:O654)</f>
        <v>0</v>
      </c>
      <c r="Q654" s="87" t="s">
        <v>171</v>
      </c>
      <c r="R654" s="87" t="s">
        <v>171</v>
      </c>
      <c r="S654" s="87">
        <f t="shared" ref="S654:S685" si="231">SUBTOTAL(109,Q654:R654)</f>
        <v>0</v>
      </c>
      <c r="T654" s="87" t="s">
        <v>171</v>
      </c>
      <c r="U654" s="87" t="s">
        <v>171</v>
      </c>
      <c r="V654" s="87">
        <f t="shared" ref="V654:V685" si="232">SUBTOTAL(109,T654:U654)</f>
        <v>0</v>
      </c>
      <c r="W654" s="87" t="s">
        <v>171</v>
      </c>
      <c r="X654" s="87" t="s">
        <v>171</v>
      </c>
      <c r="Y654" s="87">
        <f t="shared" ref="Y654:Y685" si="233">SUBTOTAL(109,W654:X654)</f>
        <v>0</v>
      </c>
      <c r="Z654" s="87" t="s">
        <v>171</v>
      </c>
      <c r="AA654" s="87" t="s">
        <v>171</v>
      </c>
      <c r="AB654" s="87">
        <f t="shared" ref="AB654:AB685" si="234">SUBTOTAL(109,Z654:AA654)</f>
        <v>0</v>
      </c>
      <c r="AC654" s="87" t="s">
        <v>171</v>
      </c>
      <c r="AD654" s="87" t="s">
        <v>171</v>
      </c>
      <c r="AE654" s="87">
        <f t="shared" ref="AE654:AE685" si="235">SUBTOTAL(109,AC654:AD654)</f>
        <v>0</v>
      </c>
      <c r="AF654" s="87" t="s">
        <v>171</v>
      </c>
      <c r="AG654" s="87" t="s">
        <v>171</v>
      </c>
      <c r="AH654" s="87">
        <f t="shared" ref="AH654:AH685" si="236">SUBTOTAL(109,AF654:AG654)</f>
        <v>0</v>
      </c>
      <c r="AI654" s="87" t="s">
        <v>171</v>
      </c>
      <c r="AJ654" s="87" t="s">
        <v>171</v>
      </c>
      <c r="AK654" s="87">
        <f t="shared" ref="AK654:AK685" si="237">SUBTOTAL(109,AI654:AJ654)</f>
        <v>0</v>
      </c>
      <c r="AM654" s="132" t="s">
        <v>11</v>
      </c>
    </row>
    <row r="655" spans="1:39" s="45" customFormat="1" ht="15.95" customHeight="1" x14ac:dyDescent="0.4">
      <c r="A655" s="132" t="str">
        <f t="shared" si="224"/>
        <v>DiciembreSeguros Reservas, S. A.</v>
      </c>
      <c r="B655" s="51" t="s">
        <v>93</v>
      </c>
      <c r="C655" s="88">
        <f t="shared" si="225"/>
        <v>0</v>
      </c>
      <c r="D655" s="88">
        <f t="shared" si="226"/>
        <v>0</v>
      </c>
      <c r="E655" s="87" t="s">
        <v>171</v>
      </c>
      <c r="F655" s="87" t="s">
        <v>171</v>
      </c>
      <c r="G655" s="87">
        <f t="shared" si="227"/>
        <v>0</v>
      </c>
      <c r="H655" s="87" t="s">
        <v>171</v>
      </c>
      <c r="I655" s="87" t="s">
        <v>171</v>
      </c>
      <c r="J655" s="87">
        <f t="shared" si="228"/>
        <v>0</v>
      </c>
      <c r="K655" s="87" t="s">
        <v>171</v>
      </c>
      <c r="L655" s="87" t="s">
        <v>171</v>
      </c>
      <c r="M655" s="87">
        <f t="shared" si="229"/>
        <v>0</v>
      </c>
      <c r="N655" s="87" t="s">
        <v>171</v>
      </c>
      <c r="O655" s="87" t="s">
        <v>171</v>
      </c>
      <c r="P655" s="87">
        <f t="shared" si="230"/>
        <v>0</v>
      </c>
      <c r="Q655" s="87" t="s">
        <v>171</v>
      </c>
      <c r="R655" s="87" t="s">
        <v>171</v>
      </c>
      <c r="S655" s="87">
        <f t="shared" si="231"/>
        <v>0</v>
      </c>
      <c r="T655" s="87" t="s">
        <v>171</v>
      </c>
      <c r="U655" s="87" t="s">
        <v>171</v>
      </c>
      <c r="V655" s="87">
        <f t="shared" si="232"/>
        <v>0</v>
      </c>
      <c r="W655" s="87" t="s">
        <v>171</v>
      </c>
      <c r="X655" s="87" t="s">
        <v>171</v>
      </c>
      <c r="Y655" s="87">
        <f t="shared" si="233"/>
        <v>0</v>
      </c>
      <c r="Z655" s="87" t="s">
        <v>171</v>
      </c>
      <c r="AA655" s="87" t="s">
        <v>171</v>
      </c>
      <c r="AB655" s="87">
        <f t="shared" si="234"/>
        <v>0</v>
      </c>
      <c r="AC655" s="87" t="s">
        <v>171</v>
      </c>
      <c r="AD655" s="87" t="s">
        <v>171</v>
      </c>
      <c r="AE655" s="87">
        <f t="shared" si="235"/>
        <v>0</v>
      </c>
      <c r="AF655" s="87" t="s">
        <v>171</v>
      </c>
      <c r="AG655" s="87" t="s">
        <v>171</v>
      </c>
      <c r="AH655" s="87">
        <f t="shared" si="236"/>
        <v>0</v>
      </c>
      <c r="AI655" s="87" t="s">
        <v>171</v>
      </c>
      <c r="AJ655" s="87" t="s">
        <v>171</v>
      </c>
      <c r="AK655" s="87">
        <f t="shared" si="237"/>
        <v>0</v>
      </c>
      <c r="AM655" s="132" t="s">
        <v>11</v>
      </c>
    </row>
    <row r="656" spans="1:39" s="45" customFormat="1" ht="15.95" customHeight="1" x14ac:dyDescent="0.4">
      <c r="A656" s="132" t="str">
        <f t="shared" si="224"/>
        <v>DiciembreMapfre BHD Compañía de Seguros</v>
      </c>
      <c r="B656" s="51" t="s">
        <v>110</v>
      </c>
      <c r="C656" s="88">
        <f t="shared" si="225"/>
        <v>0</v>
      </c>
      <c r="D656" s="88">
        <f t="shared" si="226"/>
        <v>0</v>
      </c>
      <c r="E656" s="87" t="s">
        <v>171</v>
      </c>
      <c r="F656" s="87" t="s">
        <v>171</v>
      </c>
      <c r="G656" s="87">
        <f t="shared" si="227"/>
        <v>0</v>
      </c>
      <c r="H656" s="87" t="s">
        <v>171</v>
      </c>
      <c r="I656" s="87" t="s">
        <v>171</v>
      </c>
      <c r="J656" s="87">
        <f t="shared" si="228"/>
        <v>0</v>
      </c>
      <c r="K656" s="87" t="s">
        <v>171</v>
      </c>
      <c r="L656" s="87" t="s">
        <v>171</v>
      </c>
      <c r="M656" s="87">
        <f t="shared" si="229"/>
        <v>0</v>
      </c>
      <c r="N656" s="87" t="s">
        <v>171</v>
      </c>
      <c r="O656" s="87" t="s">
        <v>171</v>
      </c>
      <c r="P656" s="87">
        <f t="shared" si="230"/>
        <v>0</v>
      </c>
      <c r="Q656" s="87" t="s">
        <v>171</v>
      </c>
      <c r="R656" s="87" t="s">
        <v>171</v>
      </c>
      <c r="S656" s="87">
        <f t="shared" si="231"/>
        <v>0</v>
      </c>
      <c r="T656" s="87" t="s">
        <v>171</v>
      </c>
      <c r="U656" s="87" t="s">
        <v>171</v>
      </c>
      <c r="V656" s="87">
        <f t="shared" si="232"/>
        <v>0</v>
      </c>
      <c r="W656" s="87" t="s">
        <v>171</v>
      </c>
      <c r="X656" s="87" t="s">
        <v>171</v>
      </c>
      <c r="Y656" s="87">
        <f t="shared" si="233"/>
        <v>0</v>
      </c>
      <c r="Z656" s="87" t="s">
        <v>171</v>
      </c>
      <c r="AA656" s="87" t="s">
        <v>171</v>
      </c>
      <c r="AB656" s="87">
        <f t="shared" si="234"/>
        <v>0</v>
      </c>
      <c r="AC656" s="87" t="s">
        <v>171</v>
      </c>
      <c r="AD656" s="87" t="s">
        <v>171</v>
      </c>
      <c r="AE656" s="87">
        <f t="shared" si="235"/>
        <v>0</v>
      </c>
      <c r="AF656" s="87" t="s">
        <v>171</v>
      </c>
      <c r="AG656" s="87" t="s">
        <v>171</v>
      </c>
      <c r="AH656" s="87">
        <f t="shared" si="236"/>
        <v>0</v>
      </c>
      <c r="AI656" s="87" t="s">
        <v>171</v>
      </c>
      <c r="AJ656" s="87" t="s">
        <v>171</v>
      </c>
      <c r="AK656" s="87">
        <f t="shared" si="237"/>
        <v>0</v>
      </c>
      <c r="AM656" s="132" t="s">
        <v>11</v>
      </c>
    </row>
    <row r="657" spans="1:39" s="45" customFormat="1" ht="15.95" customHeight="1" x14ac:dyDescent="0.4">
      <c r="A657" s="132" t="str">
        <f t="shared" si="224"/>
        <v>DiciembreLa Colonial, S. A., Compañia De Seguros</v>
      </c>
      <c r="B657" s="51" t="s">
        <v>111</v>
      </c>
      <c r="C657" s="88">
        <f t="shared" si="225"/>
        <v>0</v>
      </c>
      <c r="D657" s="88">
        <f t="shared" si="226"/>
        <v>0</v>
      </c>
      <c r="E657" s="87" t="s">
        <v>171</v>
      </c>
      <c r="F657" s="87" t="s">
        <v>171</v>
      </c>
      <c r="G657" s="87">
        <f t="shared" si="227"/>
        <v>0</v>
      </c>
      <c r="H657" s="87" t="s">
        <v>171</v>
      </c>
      <c r="I657" s="87" t="s">
        <v>171</v>
      </c>
      <c r="J657" s="87">
        <f t="shared" si="228"/>
        <v>0</v>
      </c>
      <c r="K657" s="87" t="s">
        <v>171</v>
      </c>
      <c r="L657" s="87" t="s">
        <v>171</v>
      </c>
      <c r="M657" s="87">
        <f t="shared" si="229"/>
        <v>0</v>
      </c>
      <c r="N657" s="87" t="s">
        <v>171</v>
      </c>
      <c r="O657" s="87" t="s">
        <v>171</v>
      </c>
      <c r="P657" s="87">
        <f t="shared" si="230"/>
        <v>0</v>
      </c>
      <c r="Q657" s="87" t="s">
        <v>171</v>
      </c>
      <c r="R657" s="87" t="s">
        <v>171</v>
      </c>
      <c r="S657" s="87">
        <f t="shared" si="231"/>
        <v>0</v>
      </c>
      <c r="T657" s="87" t="s">
        <v>171</v>
      </c>
      <c r="U657" s="87" t="s">
        <v>171</v>
      </c>
      <c r="V657" s="87">
        <f t="shared" si="232"/>
        <v>0</v>
      </c>
      <c r="W657" s="87" t="s">
        <v>171</v>
      </c>
      <c r="X657" s="87" t="s">
        <v>171</v>
      </c>
      <c r="Y657" s="87">
        <f t="shared" si="233"/>
        <v>0</v>
      </c>
      <c r="Z657" s="87" t="s">
        <v>171</v>
      </c>
      <c r="AA657" s="87" t="s">
        <v>171</v>
      </c>
      <c r="AB657" s="87">
        <f t="shared" si="234"/>
        <v>0</v>
      </c>
      <c r="AC657" s="87" t="s">
        <v>171</v>
      </c>
      <c r="AD657" s="87" t="s">
        <v>171</v>
      </c>
      <c r="AE657" s="87">
        <f t="shared" si="235"/>
        <v>0</v>
      </c>
      <c r="AF657" s="87" t="s">
        <v>171</v>
      </c>
      <c r="AG657" s="87" t="s">
        <v>171</v>
      </c>
      <c r="AH657" s="87">
        <f t="shared" si="236"/>
        <v>0</v>
      </c>
      <c r="AI657" s="87" t="s">
        <v>171</v>
      </c>
      <c r="AJ657" s="87" t="s">
        <v>171</v>
      </c>
      <c r="AK657" s="87">
        <f t="shared" si="237"/>
        <v>0</v>
      </c>
      <c r="AM657" s="132" t="s">
        <v>11</v>
      </c>
    </row>
    <row r="658" spans="1:39" ht="15.95" customHeight="1" x14ac:dyDescent="0.4">
      <c r="A658" s="132" t="str">
        <f t="shared" si="224"/>
        <v>DiciembreSeguros Sura, S.A.</v>
      </c>
      <c r="B658" s="51" t="s">
        <v>112</v>
      </c>
      <c r="C658" s="88">
        <f t="shared" si="225"/>
        <v>0</v>
      </c>
      <c r="D658" s="88">
        <f t="shared" si="226"/>
        <v>0</v>
      </c>
      <c r="E658" s="87" t="s">
        <v>171</v>
      </c>
      <c r="F658" s="87" t="s">
        <v>171</v>
      </c>
      <c r="G658" s="87">
        <f t="shared" si="227"/>
        <v>0</v>
      </c>
      <c r="H658" s="87" t="s">
        <v>171</v>
      </c>
      <c r="I658" s="87" t="s">
        <v>171</v>
      </c>
      <c r="J658" s="87">
        <f t="shared" si="228"/>
        <v>0</v>
      </c>
      <c r="K658" s="87" t="s">
        <v>171</v>
      </c>
      <c r="L658" s="87" t="s">
        <v>171</v>
      </c>
      <c r="M658" s="87">
        <f t="shared" si="229"/>
        <v>0</v>
      </c>
      <c r="N658" s="87" t="s">
        <v>171</v>
      </c>
      <c r="O658" s="87" t="s">
        <v>171</v>
      </c>
      <c r="P658" s="87">
        <f t="shared" si="230"/>
        <v>0</v>
      </c>
      <c r="Q658" s="87" t="s">
        <v>171</v>
      </c>
      <c r="R658" s="87" t="s">
        <v>171</v>
      </c>
      <c r="S658" s="87">
        <f t="shared" si="231"/>
        <v>0</v>
      </c>
      <c r="T658" s="87" t="s">
        <v>171</v>
      </c>
      <c r="U658" s="87" t="s">
        <v>171</v>
      </c>
      <c r="V658" s="87">
        <f t="shared" si="232"/>
        <v>0</v>
      </c>
      <c r="W658" s="87" t="s">
        <v>171</v>
      </c>
      <c r="X658" s="87" t="s">
        <v>171</v>
      </c>
      <c r="Y658" s="87">
        <f t="shared" si="233"/>
        <v>0</v>
      </c>
      <c r="Z658" s="87" t="s">
        <v>171</v>
      </c>
      <c r="AA658" s="87" t="s">
        <v>171</v>
      </c>
      <c r="AB658" s="87">
        <f t="shared" si="234"/>
        <v>0</v>
      </c>
      <c r="AC658" s="87" t="s">
        <v>171</v>
      </c>
      <c r="AD658" s="87" t="s">
        <v>171</v>
      </c>
      <c r="AE658" s="87">
        <f t="shared" si="235"/>
        <v>0</v>
      </c>
      <c r="AF658" s="87" t="s">
        <v>171</v>
      </c>
      <c r="AG658" s="87" t="s">
        <v>171</v>
      </c>
      <c r="AH658" s="87">
        <f t="shared" si="236"/>
        <v>0</v>
      </c>
      <c r="AI658" s="87" t="s">
        <v>171</v>
      </c>
      <c r="AJ658" s="87" t="s">
        <v>171</v>
      </c>
      <c r="AK658" s="87">
        <f t="shared" si="237"/>
        <v>0</v>
      </c>
      <c r="AM658" s="132" t="s">
        <v>11</v>
      </c>
    </row>
    <row r="659" spans="1:39" s="45" customFormat="1" ht="15.95" customHeight="1" x14ac:dyDescent="0.4">
      <c r="A659" s="132" t="str">
        <f t="shared" si="224"/>
        <v>DiciembreSeguros Crecer, S. A.</v>
      </c>
      <c r="B659" s="51" t="s">
        <v>94</v>
      </c>
      <c r="C659" s="88">
        <f t="shared" si="225"/>
        <v>0</v>
      </c>
      <c r="D659" s="88">
        <f t="shared" si="226"/>
        <v>0</v>
      </c>
      <c r="E659" s="87" t="s">
        <v>171</v>
      </c>
      <c r="F659" s="87" t="s">
        <v>171</v>
      </c>
      <c r="G659" s="87">
        <f t="shared" si="227"/>
        <v>0</v>
      </c>
      <c r="H659" s="87" t="s">
        <v>171</v>
      </c>
      <c r="I659" s="87" t="s">
        <v>171</v>
      </c>
      <c r="J659" s="87">
        <f t="shared" si="228"/>
        <v>0</v>
      </c>
      <c r="K659" s="87" t="s">
        <v>171</v>
      </c>
      <c r="L659" s="87" t="s">
        <v>171</v>
      </c>
      <c r="M659" s="87">
        <f t="shared" si="229"/>
        <v>0</v>
      </c>
      <c r="N659" s="87" t="s">
        <v>171</v>
      </c>
      <c r="O659" s="87" t="s">
        <v>171</v>
      </c>
      <c r="P659" s="87">
        <f t="shared" si="230"/>
        <v>0</v>
      </c>
      <c r="Q659" s="87" t="s">
        <v>171</v>
      </c>
      <c r="R659" s="87" t="s">
        <v>171</v>
      </c>
      <c r="S659" s="87">
        <f t="shared" si="231"/>
        <v>0</v>
      </c>
      <c r="T659" s="87" t="s">
        <v>171</v>
      </c>
      <c r="U659" s="87" t="s">
        <v>171</v>
      </c>
      <c r="V659" s="87">
        <f t="shared" si="232"/>
        <v>0</v>
      </c>
      <c r="W659" s="87" t="s">
        <v>171</v>
      </c>
      <c r="X659" s="87" t="s">
        <v>171</v>
      </c>
      <c r="Y659" s="87">
        <f t="shared" si="233"/>
        <v>0</v>
      </c>
      <c r="Z659" s="87" t="s">
        <v>171</v>
      </c>
      <c r="AA659" s="87" t="s">
        <v>171</v>
      </c>
      <c r="AB659" s="87">
        <f t="shared" si="234"/>
        <v>0</v>
      </c>
      <c r="AC659" s="87" t="s">
        <v>171</v>
      </c>
      <c r="AD659" s="87" t="s">
        <v>171</v>
      </c>
      <c r="AE659" s="87">
        <f t="shared" si="235"/>
        <v>0</v>
      </c>
      <c r="AF659" s="87" t="s">
        <v>171</v>
      </c>
      <c r="AG659" s="87" t="s">
        <v>171</v>
      </c>
      <c r="AH659" s="87">
        <f t="shared" si="236"/>
        <v>0</v>
      </c>
      <c r="AI659" s="87" t="s">
        <v>171</v>
      </c>
      <c r="AJ659" s="87" t="s">
        <v>171</v>
      </c>
      <c r="AK659" s="87">
        <f t="shared" si="237"/>
        <v>0</v>
      </c>
      <c r="AM659" s="132" t="s">
        <v>11</v>
      </c>
    </row>
    <row r="660" spans="1:39" s="45" customFormat="1" ht="15.95" customHeight="1" x14ac:dyDescent="0.4">
      <c r="A660" s="132" t="str">
        <f t="shared" si="224"/>
        <v>DiciembreWorldwide Seguros, S. A.</v>
      </c>
      <c r="B660" s="51" t="s">
        <v>113</v>
      </c>
      <c r="C660" s="88">
        <f t="shared" si="225"/>
        <v>0</v>
      </c>
      <c r="D660" s="88">
        <f t="shared" si="226"/>
        <v>0</v>
      </c>
      <c r="E660" s="87" t="s">
        <v>171</v>
      </c>
      <c r="F660" s="87" t="s">
        <v>171</v>
      </c>
      <c r="G660" s="87">
        <f t="shared" si="227"/>
        <v>0</v>
      </c>
      <c r="H660" s="87" t="s">
        <v>171</v>
      </c>
      <c r="I660" s="87" t="s">
        <v>171</v>
      </c>
      <c r="J660" s="87">
        <f t="shared" si="228"/>
        <v>0</v>
      </c>
      <c r="K660" s="87" t="s">
        <v>171</v>
      </c>
      <c r="L660" s="87" t="s">
        <v>171</v>
      </c>
      <c r="M660" s="87">
        <f t="shared" si="229"/>
        <v>0</v>
      </c>
      <c r="N660" s="87" t="s">
        <v>171</v>
      </c>
      <c r="O660" s="87" t="s">
        <v>171</v>
      </c>
      <c r="P660" s="87">
        <f t="shared" si="230"/>
        <v>0</v>
      </c>
      <c r="Q660" s="87" t="s">
        <v>171</v>
      </c>
      <c r="R660" s="87" t="s">
        <v>171</v>
      </c>
      <c r="S660" s="87">
        <f t="shared" si="231"/>
        <v>0</v>
      </c>
      <c r="T660" s="87" t="s">
        <v>171</v>
      </c>
      <c r="U660" s="87" t="s">
        <v>171</v>
      </c>
      <c r="V660" s="87">
        <f t="shared" si="232"/>
        <v>0</v>
      </c>
      <c r="W660" s="87" t="s">
        <v>171</v>
      </c>
      <c r="X660" s="87" t="s">
        <v>171</v>
      </c>
      <c r="Y660" s="87">
        <f t="shared" si="233"/>
        <v>0</v>
      </c>
      <c r="Z660" s="87" t="s">
        <v>171</v>
      </c>
      <c r="AA660" s="87" t="s">
        <v>171</v>
      </c>
      <c r="AB660" s="87">
        <f t="shared" si="234"/>
        <v>0</v>
      </c>
      <c r="AC660" s="87" t="s">
        <v>171</v>
      </c>
      <c r="AD660" s="87" t="s">
        <v>171</v>
      </c>
      <c r="AE660" s="87">
        <f t="shared" si="235"/>
        <v>0</v>
      </c>
      <c r="AF660" s="87" t="s">
        <v>171</v>
      </c>
      <c r="AG660" s="87" t="s">
        <v>171</v>
      </c>
      <c r="AH660" s="87">
        <f t="shared" si="236"/>
        <v>0</v>
      </c>
      <c r="AI660" s="87" t="s">
        <v>171</v>
      </c>
      <c r="AJ660" s="87" t="s">
        <v>171</v>
      </c>
      <c r="AK660" s="87">
        <f t="shared" si="237"/>
        <v>0</v>
      </c>
      <c r="AM660" s="132" t="s">
        <v>11</v>
      </c>
    </row>
    <row r="661" spans="1:39" s="45" customFormat="1" ht="15.95" customHeight="1" x14ac:dyDescent="0.4">
      <c r="A661" s="132" t="str">
        <f t="shared" si="224"/>
        <v>DiciembreGeneral de Seguros, S. A.</v>
      </c>
      <c r="B661" s="51" t="s">
        <v>77</v>
      </c>
      <c r="C661" s="88">
        <f t="shared" si="225"/>
        <v>0</v>
      </c>
      <c r="D661" s="88">
        <f t="shared" si="226"/>
        <v>0</v>
      </c>
      <c r="E661" s="87" t="s">
        <v>171</v>
      </c>
      <c r="F661" s="87" t="s">
        <v>171</v>
      </c>
      <c r="G661" s="87">
        <f t="shared" si="227"/>
        <v>0</v>
      </c>
      <c r="H661" s="87" t="s">
        <v>171</v>
      </c>
      <c r="I661" s="87" t="s">
        <v>171</v>
      </c>
      <c r="J661" s="87">
        <f t="shared" si="228"/>
        <v>0</v>
      </c>
      <c r="K661" s="87" t="s">
        <v>171</v>
      </c>
      <c r="L661" s="87" t="s">
        <v>171</v>
      </c>
      <c r="M661" s="87">
        <f t="shared" si="229"/>
        <v>0</v>
      </c>
      <c r="N661" s="87" t="s">
        <v>171</v>
      </c>
      <c r="O661" s="87" t="s">
        <v>171</v>
      </c>
      <c r="P661" s="87">
        <f t="shared" si="230"/>
        <v>0</v>
      </c>
      <c r="Q661" s="87" t="s">
        <v>171</v>
      </c>
      <c r="R661" s="87" t="s">
        <v>171</v>
      </c>
      <c r="S661" s="87">
        <f t="shared" si="231"/>
        <v>0</v>
      </c>
      <c r="T661" s="87" t="s">
        <v>171</v>
      </c>
      <c r="U661" s="87" t="s">
        <v>171</v>
      </c>
      <c r="V661" s="87">
        <f t="shared" si="232"/>
        <v>0</v>
      </c>
      <c r="W661" s="87" t="s">
        <v>171</v>
      </c>
      <c r="X661" s="87" t="s">
        <v>171</v>
      </c>
      <c r="Y661" s="87">
        <f t="shared" si="233"/>
        <v>0</v>
      </c>
      <c r="Z661" s="87" t="s">
        <v>171</v>
      </c>
      <c r="AA661" s="87" t="s">
        <v>171</v>
      </c>
      <c r="AB661" s="87">
        <f t="shared" si="234"/>
        <v>0</v>
      </c>
      <c r="AC661" s="87" t="s">
        <v>171</v>
      </c>
      <c r="AD661" s="87" t="s">
        <v>171</v>
      </c>
      <c r="AE661" s="87">
        <f t="shared" si="235"/>
        <v>0</v>
      </c>
      <c r="AF661" s="87" t="s">
        <v>171</v>
      </c>
      <c r="AG661" s="87" t="s">
        <v>171</v>
      </c>
      <c r="AH661" s="87">
        <f t="shared" si="236"/>
        <v>0</v>
      </c>
      <c r="AI661" s="87" t="s">
        <v>171</v>
      </c>
      <c r="AJ661" s="87" t="s">
        <v>171</v>
      </c>
      <c r="AK661" s="87">
        <f t="shared" si="237"/>
        <v>0</v>
      </c>
      <c r="AM661" s="132" t="s">
        <v>11</v>
      </c>
    </row>
    <row r="662" spans="1:39" s="45" customFormat="1" ht="15.95" customHeight="1" x14ac:dyDescent="0.4">
      <c r="A662" s="132" t="str">
        <f t="shared" si="224"/>
        <v>DiciembreSeguros Pepín, S. A.</v>
      </c>
      <c r="B662" s="51" t="s">
        <v>114</v>
      </c>
      <c r="C662" s="88">
        <f t="shared" si="225"/>
        <v>0</v>
      </c>
      <c r="D662" s="88">
        <f t="shared" si="226"/>
        <v>0</v>
      </c>
      <c r="E662" s="87" t="s">
        <v>171</v>
      </c>
      <c r="F662" s="87" t="s">
        <v>171</v>
      </c>
      <c r="G662" s="87">
        <f t="shared" si="227"/>
        <v>0</v>
      </c>
      <c r="H662" s="87" t="s">
        <v>171</v>
      </c>
      <c r="I662" s="87" t="s">
        <v>171</v>
      </c>
      <c r="J662" s="87">
        <f t="shared" si="228"/>
        <v>0</v>
      </c>
      <c r="K662" s="87" t="s">
        <v>171</v>
      </c>
      <c r="L662" s="87" t="s">
        <v>171</v>
      </c>
      <c r="M662" s="87">
        <f t="shared" si="229"/>
        <v>0</v>
      </c>
      <c r="N662" s="87" t="s">
        <v>171</v>
      </c>
      <c r="O662" s="87" t="s">
        <v>171</v>
      </c>
      <c r="P662" s="87">
        <f t="shared" si="230"/>
        <v>0</v>
      </c>
      <c r="Q662" s="87" t="s">
        <v>171</v>
      </c>
      <c r="R662" s="87" t="s">
        <v>171</v>
      </c>
      <c r="S662" s="87">
        <f t="shared" si="231"/>
        <v>0</v>
      </c>
      <c r="T662" s="87" t="s">
        <v>171</v>
      </c>
      <c r="U662" s="87" t="s">
        <v>171</v>
      </c>
      <c r="V662" s="87">
        <f t="shared" si="232"/>
        <v>0</v>
      </c>
      <c r="W662" s="87" t="s">
        <v>171</v>
      </c>
      <c r="X662" s="87" t="s">
        <v>171</v>
      </c>
      <c r="Y662" s="87">
        <f t="shared" si="233"/>
        <v>0</v>
      </c>
      <c r="Z662" s="87" t="s">
        <v>171</v>
      </c>
      <c r="AA662" s="87" t="s">
        <v>171</v>
      </c>
      <c r="AB662" s="87">
        <f t="shared" si="234"/>
        <v>0</v>
      </c>
      <c r="AC662" s="87" t="s">
        <v>171</v>
      </c>
      <c r="AD662" s="87" t="s">
        <v>171</v>
      </c>
      <c r="AE662" s="87">
        <f t="shared" si="235"/>
        <v>0</v>
      </c>
      <c r="AF662" s="87" t="s">
        <v>171</v>
      </c>
      <c r="AG662" s="87" t="s">
        <v>171</v>
      </c>
      <c r="AH662" s="87">
        <f t="shared" si="236"/>
        <v>0</v>
      </c>
      <c r="AI662" s="87" t="s">
        <v>171</v>
      </c>
      <c r="AJ662" s="87" t="s">
        <v>171</v>
      </c>
      <c r="AK662" s="87">
        <f t="shared" si="237"/>
        <v>0</v>
      </c>
      <c r="AM662" s="132" t="s">
        <v>11</v>
      </c>
    </row>
    <row r="663" spans="1:39" s="45" customFormat="1" ht="15.95" customHeight="1" x14ac:dyDescent="0.4">
      <c r="A663" s="132" t="str">
        <f t="shared" si="224"/>
        <v>DiciembreLa Monumental de Seguros, S. A.</v>
      </c>
      <c r="B663" s="51" t="s">
        <v>85</v>
      </c>
      <c r="C663" s="88">
        <f t="shared" si="225"/>
        <v>0</v>
      </c>
      <c r="D663" s="88">
        <f t="shared" si="226"/>
        <v>0</v>
      </c>
      <c r="E663" s="87" t="s">
        <v>171</v>
      </c>
      <c r="F663" s="87" t="s">
        <v>171</v>
      </c>
      <c r="G663" s="87">
        <f t="shared" si="227"/>
        <v>0</v>
      </c>
      <c r="H663" s="87" t="s">
        <v>171</v>
      </c>
      <c r="I663" s="87" t="s">
        <v>171</v>
      </c>
      <c r="J663" s="87">
        <f t="shared" si="228"/>
        <v>0</v>
      </c>
      <c r="K663" s="87" t="s">
        <v>171</v>
      </c>
      <c r="L663" s="87" t="s">
        <v>171</v>
      </c>
      <c r="M663" s="87">
        <f t="shared" si="229"/>
        <v>0</v>
      </c>
      <c r="N663" s="87" t="s">
        <v>171</v>
      </c>
      <c r="O663" s="87" t="s">
        <v>171</v>
      </c>
      <c r="P663" s="87">
        <f t="shared" si="230"/>
        <v>0</v>
      </c>
      <c r="Q663" s="87" t="s">
        <v>171</v>
      </c>
      <c r="R663" s="87" t="s">
        <v>171</v>
      </c>
      <c r="S663" s="87">
        <f t="shared" si="231"/>
        <v>0</v>
      </c>
      <c r="T663" s="87" t="s">
        <v>171</v>
      </c>
      <c r="U663" s="87" t="s">
        <v>171</v>
      </c>
      <c r="V663" s="87">
        <f t="shared" si="232"/>
        <v>0</v>
      </c>
      <c r="W663" s="87" t="s">
        <v>171</v>
      </c>
      <c r="X663" s="87" t="s">
        <v>171</v>
      </c>
      <c r="Y663" s="87">
        <f t="shared" si="233"/>
        <v>0</v>
      </c>
      <c r="Z663" s="87" t="s">
        <v>171</v>
      </c>
      <c r="AA663" s="87" t="s">
        <v>171</v>
      </c>
      <c r="AB663" s="87">
        <f t="shared" si="234"/>
        <v>0</v>
      </c>
      <c r="AC663" s="87" t="s">
        <v>171</v>
      </c>
      <c r="AD663" s="87" t="s">
        <v>171</v>
      </c>
      <c r="AE663" s="87">
        <f t="shared" si="235"/>
        <v>0</v>
      </c>
      <c r="AF663" s="87" t="s">
        <v>171</v>
      </c>
      <c r="AG663" s="87" t="s">
        <v>171</v>
      </c>
      <c r="AH663" s="87">
        <f t="shared" si="236"/>
        <v>0</v>
      </c>
      <c r="AI663" s="87" t="s">
        <v>171</v>
      </c>
      <c r="AJ663" s="87" t="s">
        <v>171</v>
      </c>
      <c r="AK663" s="87">
        <f t="shared" si="237"/>
        <v>0</v>
      </c>
      <c r="AM663" s="132" t="s">
        <v>11</v>
      </c>
    </row>
    <row r="664" spans="1:39" s="45" customFormat="1" ht="15.95" customHeight="1" x14ac:dyDescent="0.4">
      <c r="A664" s="132" t="str">
        <f t="shared" si="224"/>
        <v>DiciembreCompañía Dominicana de Seguros, C. por A.</v>
      </c>
      <c r="B664" s="51" t="s">
        <v>115</v>
      </c>
      <c r="C664" s="88">
        <f t="shared" si="225"/>
        <v>0</v>
      </c>
      <c r="D664" s="88">
        <f t="shared" si="226"/>
        <v>0</v>
      </c>
      <c r="E664" s="87" t="s">
        <v>171</v>
      </c>
      <c r="F664" s="87" t="s">
        <v>171</v>
      </c>
      <c r="G664" s="87">
        <f t="shared" si="227"/>
        <v>0</v>
      </c>
      <c r="H664" s="87" t="s">
        <v>171</v>
      </c>
      <c r="I664" s="87" t="s">
        <v>171</v>
      </c>
      <c r="J664" s="87">
        <f t="shared" si="228"/>
        <v>0</v>
      </c>
      <c r="K664" s="87" t="s">
        <v>171</v>
      </c>
      <c r="L664" s="87" t="s">
        <v>171</v>
      </c>
      <c r="M664" s="87">
        <f t="shared" si="229"/>
        <v>0</v>
      </c>
      <c r="N664" s="87" t="s">
        <v>171</v>
      </c>
      <c r="O664" s="87" t="s">
        <v>171</v>
      </c>
      <c r="P664" s="87">
        <f t="shared" si="230"/>
        <v>0</v>
      </c>
      <c r="Q664" s="87" t="s">
        <v>171</v>
      </c>
      <c r="R664" s="87" t="s">
        <v>171</v>
      </c>
      <c r="S664" s="87">
        <f t="shared" si="231"/>
        <v>0</v>
      </c>
      <c r="T664" s="87" t="s">
        <v>171</v>
      </c>
      <c r="U664" s="87" t="s">
        <v>171</v>
      </c>
      <c r="V664" s="87">
        <f t="shared" si="232"/>
        <v>0</v>
      </c>
      <c r="W664" s="87" t="s">
        <v>171</v>
      </c>
      <c r="X664" s="87" t="s">
        <v>171</v>
      </c>
      <c r="Y664" s="87">
        <f t="shared" si="233"/>
        <v>0</v>
      </c>
      <c r="Z664" s="87" t="s">
        <v>171</v>
      </c>
      <c r="AA664" s="87" t="s">
        <v>171</v>
      </c>
      <c r="AB664" s="87">
        <f t="shared" si="234"/>
        <v>0</v>
      </c>
      <c r="AC664" s="87" t="s">
        <v>171</v>
      </c>
      <c r="AD664" s="87" t="s">
        <v>171</v>
      </c>
      <c r="AE664" s="87">
        <f t="shared" si="235"/>
        <v>0</v>
      </c>
      <c r="AF664" s="87" t="s">
        <v>171</v>
      </c>
      <c r="AG664" s="87" t="s">
        <v>171</v>
      </c>
      <c r="AH664" s="87">
        <f t="shared" si="236"/>
        <v>0</v>
      </c>
      <c r="AI664" s="87" t="s">
        <v>171</v>
      </c>
      <c r="AJ664" s="87" t="s">
        <v>171</v>
      </c>
      <c r="AK664" s="87">
        <f t="shared" si="237"/>
        <v>0</v>
      </c>
      <c r="AM664" s="132" t="s">
        <v>11</v>
      </c>
    </row>
    <row r="665" spans="1:39" s="45" customFormat="1" ht="15.95" customHeight="1" x14ac:dyDescent="0.4">
      <c r="A665" s="132" t="str">
        <f t="shared" si="224"/>
        <v>DiciembrePatria, S. A., Compañía de Seguros</v>
      </c>
      <c r="B665" s="51" t="s">
        <v>116</v>
      </c>
      <c r="C665" s="88">
        <f t="shared" si="225"/>
        <v>0</v>
      </c>
      <c r="D665" s="88">
        <f t="shared" si="226"/>
        <v>0</v>
      </c>
      <c r="E665" s="87" t="s">
        <v>171</v>
      </c>
      <c r="F665" s="87" t="s">
        <v>171</v>
      </c>
      <c r="G665" s="87">
        <f t="shared" si="227"/>
        <v>0</v>
      </c>
      <c r="H665" s="87" t="s">
        <v>171</v>
      </c>
      <c r="I665" s="87" t="s">
        <v>171</v>
      </c>
      <c r="J665" s="87">
        <f t="shared" si="228"/>
        <v>0</v>
      </c>
      <c r="K665" s="87" t="s">
        <v>171</v>
      </c>
      <c r="L665" s="87" t="s">
        <v>171</v>
      </c>
      <c r="M665" s="87">
        <f t="shared" si="229"/>
        <v>0</v>
      </c>
      <c r="N665" s="87" t="s">
        <v>171</v>
      </c>
      <c r="O665" s="87" t="s">
        <v>171</v>
      </c>
      <c r="P665" s="87">
        <f t="shared" si="230"/>
        <v>0</v>
      </c>
      <c r="Q665" s="87" t="s">
        <v>171</v>
      </c>
      <c r="R665" s="87" t="s">
        <v>171</v>
      </c>
      <c r="S665" s="87">
        <f t="shared" si="231"/>
        <v>0</v>
      </c>
      <c r="T665" s="87" t="s">
        <v>171</v>
      </c>
      <c r="U665" s="87" t="s">
        <v>171</v>
      </c>
      <c r="V665" s="87">
        <f t="shared" si="232"/>
        <v>0</v>
      </c>
      <c r="W665" s="87" t="s">
        <v>171</v>
      </c>
      <c r="X665" s="87" t="s">
        <v>171</v>
      </c>
      <c r="Y665" s="87">
        <f t="shared" si="233"/>
        <v>0</v>
      </c>
      <c r="Z665" s="87" t="s">
        <v>171</v>
      </c>
      <c r="AA665" s="87" t="s">
        <v>171</v>
      </c>
      <c r="AB665" s="87">
        <f t="shared" si="234"/>
        <v>0</v>
      </c>
      <c r="AC665" s="87" t="s">
        <v>171</v>
      </c>
      <c r="AD665" s="87" t="s">
        <v>171</v>
      </c>
      <c r="AE665" s="87">
        <f t="shared" si="235"/>
        <v>0</v>
      </c>
      <c r="AF665" s="87" t="s">
        <v>171</v>
      </c>
      <c r="AG665" s="87" t="s">
        <v>171</v>
      </c>
      <c r="AH665" s="87">
        <f t="shared" si="236"/>
        <v>0</v>
      </c>
      <c r="AI665" s="87" t="s">
        <v>171</v>
      </c>
      <c r="AJ665" s="87" t="s">
        <v>171</v>
      </c>
      <c r="AK665" s="87">
        <f t="shared" si="237"/>
        <v>0</v>
      </c>
      <c r="AM665" s="132" t="s">
        <v>11</v>
      </c>
    </row>
    <row r="666" spans="1:39" s="45" customFormat="1" ht="15.95" customHeight="1" x14ac:dyDescent="0.4">
      <c r="A666" s="132" t="str">
        <f t="shared" si="224"/>
        <v>DiciembreAseguradora Agropecuaria Dominicana, S. A.</v>
      </c>
      <c r="B666" s="51" t="s">
        <v>117</v>
      </c>
      <c r="C666" s="88">
        <f t="shared" si="225"/>
        <v>0</v>
      </c>
      <c r="D666" s="88">
        <f t="shared" si="226"/>
        <v>0</v>
      </c>
      <c r="E666" s="87" t="s">
        <v>171</v>
      </c>
      <c r="F666" s="87" t="s">
        <v>171</v>
      </c>
      <c r="G666" s="87">
        <f t="shared" si="227"/>
        <v>0</v>
      </c>
      <c r="H666" s="87" t="s">
        <v>171</v>
      </c>
      <c r="I666" s="87" t="s">
        <v>171</v>
      </c>
      <c r="J666" s="87">
        <f t="shared" si="228"/>
        <v>0</v>
      </c>
      <c r="K666" s="87" t="s">
        <v>171</v>
      </c>
      <c r="L666" s="87" t="s">
        <v>171</v>
      </c>
      <c r="M666" s="87">
        <f t="shared" si="229"/>
        <v>0</v>
      </c>
      <c r="N666" s="87" t="s">
        <v>171</v>
      </c>
      <c r="O666" s="87" t="s">
        <v>171</v>
      </c>
      <c r="P666" s="87">
        <f t="shared" si="230"/>
        <v>0</v>
      </c>
      <c r="Q666" s="87" t="s">
        <v>171</v>
      </c>
      <c r="R666" s="87" t="s">
        <v>171</v>
      </c>
      <c r="S666" s="87">
        <f t="shared" si="231"/>
        <v>0</v>
      </c>
      <c r="T666" s="87" t="s">
        <v>171</v>
      </c>
      <c r="U666" s="87" t="s">
        <v>171</v>
      </c>
      <c r="V666" s="87">
        <f t="shared" si="232"/>
        <v>0</v>
      </c>
      <c r="W666" s="87" t="s">
        <v>171</v>
      </c>
      <c r="X666" s="87" t="s">
        <v>171</v>
      </c>
      <c r="Y666" s="87">
        <f t="shared" si="233"/>
        <v>0</v>
      </c>
      <c r="Z666" s="87" t="s">
        <v>171</v>
      </c>
      <c r="AA666" s="87" t="s">
        <v>171</v>
      </c>
      <c r="AB666" s="87">
        <f t="shared" si="234"/>
        <v>0</v>
      </c>
      <c r="AC666" s="87" t="s">
        <v>171</v>
      </c>
      <c r="AD666" s="87" t="s">
        <v>171</v>
      </c>
      <c r="AE666" s="87">
        <f t="shared" si="235"/>
        <v>0</v>
      </c>
      <c r="AF666" s="87" t="s">
        <v>171</v>
      </c>
      <c r="AG666" s="87" t="s">
        <v>171</v>
      </c>
      <c r="AH666" s="87">
        <f t="shared" si="236"/>
        <v>0</v>
      </c>
      <c r="AI666" s="87" t="s">
        <v>171</v>
      </c>
      <c r="AJ666" s="87" t="s">
        <v>171</v>
      </c>
      <c r="AK666" s="87">
        <f t="shared" si="237"/>
        <v>0</v>
      </c>
      <c r="AM666" s="132" t="s">
        <v>11</v>
      </c>
    </row>
    <row r="667" spans="1:39" s="45" customFormat="1" ht="15.95" customHeight="1" x14ac:dyDescent="0.4">
      <c r="A667" s="132" t="str">
        <f t="shared" si="224"/>
        <v>DiciembreBanesco Seguros</v>
      </c>
      <c r="B667" s="51" t="s">
        <v>118</v>
      </c>
      <c r="C667" s="88">
        <f t="shared" si="225"/>
        <v>0</v>
      </c>
      <c r="D667" s="88">
        <f t="shared" si="226"/>
        <v>0</v>
      </c>
      <c r="E667" s="87" t="s">
        <v>171</v>
      </c>
      <c r="F667" s="87" t="s">
        <v>171</v>
      </c>
      <c r="G667" s="87">
        <f t="shared" si="227"/>
        <v>0</v>
      </c>
      <c r="H667" s="87" t="s">
        <v>171</v>
      </c>
      <c r="I667" s="87" t="s">
        <v>171</v>
      </c>
      <c r="J667" s="87">
        <f t="shared" si="228"/>
        <v>0</v>
      </c>
      <c r="K667" s="87" t="s">
        <v>171</v>
      </c>
      <c r="L667" s="87" t="s">
        <v>171</v>
      </c>
      <c r="M667" s="87">
        <f t="shared" si="229"/>
        <v>0</v>
      </c>
      <c r="N667" s="87" t="s">
        <v>171</v>
      </c>
      <c r="O667" s="87" t="s">
        <v>171</v>
      </c>
      <c r="P667" s="87">
        <f t="shared" si="230"/>
        <v>0</v>
      </c>
      <c r="Q667" s="87" t="s">
        <v>171</v>
      </c>
      <c r="R667" s="87" t="s">
        <v>171</v>
      </c>
      <c r="S667" s="87">
        <f t="shared" si="231"/>
        <v>0</v>
      </c>
      <c r="T667" s="87" t="s">
        <v>171</v>
      </c>
      <c r="U667" s="87" t="s">
        <v>171</v>
      </c>
      <c r="V667" s="87">
        <f t="shared" si="232"/>
        <v>0</v>
      </c>
      <c r="W667" s="87" t="s">
        <v>171</v>
      </c>
      <c r="X667" s="87" t="s">
        <v>171</v>
      </c>
      <c r="Y667" s="87">
        <f t="shared" si="233"/>
        <v>0</v>
      </c>
      <c r="Z667" s="87" t="s">
        <v>171</v>
      </c>
      <c r="AA667" s="87" t="s">
        <v>171</v>
      </c>
      <c r="AB667" s="87">
        <f t="shared" si="234"/>
        <v>0</v>
      </c>
      <c r="AC667" s="87" t="s">
        <v>171</v>
      </c>
      <c r="AD667" s="87" t="s">
        <v>171</v>
      </c>
      <c r="AE667" s="87">
        <f t="shared" si="235"/>
        <v>0</v>
      </c>
      <c r="AF667" s="87" t="s">
        <v>171</v>
      </c>
      <c r="AG667" s="87" t="s">
        <v>171</v>
      </c>
      <c r="AH667" s="87">
        <f t="shared" si="236"/>
        <v>0</v>
      </c>
      <c r="AI667" s="87" t="s">
        <v>171</v>
      </c>
      <c r="AJ667" s="87" t="s">
        <v>171</v>
      </c>
      <c r="AK667" s="87">
        <f t="shared" si="237"/>
        <v>0</v>
      </c>
      <c r="AM667" s="132" t="s">
        <v>11</v>
      </c>
    </row>
    <row r="668" spans="1:39" s="45" customFormat="1" ht="15.95" customHeight="1" x14ac:dyDescent="0.4">
      <c r="A668" s="132" t="str">
        <f t="shared" si="224"/>
        <v>DiciembreAtlántica Seguros, S. A.</v>
      </c>
      <c r="B668" s="51" t="s">
        <v>119</v>
      </c>
      <c r="C668" s="88">
        <f t="shared" si="225"/>
        <v>0</v>
      </c>
      <c r="D668" s="88">
        <f t="shared" si="226"/>
        <v>0</v>
      </c>
      <c r="E668" s="87" t="s">
        <v>171</v>
      </c>
      <c r="F668" s="87" t="s">
        <v>171</v>
      </c>
      <c r="G668" s="87">
        <f t="shared" si="227"/>
        <v>0</v>
      </c>
      <c r="H668" s="87" t="s">
        <v>171</v>
      </c>
      <c r="I668" s="87" t="s">
        <v>171</v>
      </c>
      <c r="J668" s="87">
        <f t="shared" si="228"/>
        <v>0</v>
      </c>
      <c r="K668" s="87" t="s">
        <v>171</v>
      </c>
      <c r="L668" s="87" t="s">
        <v>171</v>
      </c>
      <c r="M668" s="87">
        <f t="shared" si="229"/>
        <v>0</v>
      </c>
      <c r="N668" s="87" t="s">
        <v>171</v>
      </c>
      <c r="O668" s="87" t="s">
        <v>171</v>
      </c>
      <c r="P668" s="87">
        <f t="shared" si="230"/>
        <v>0</v>
      </c>
      <c r="Q668" s="87" t="s">
        <v>171</v>
      </c>
      <c r="R668" s="87" t="s">
        <v>171</v>
      </c>
      <c r="S668" s="87">
        <f t="shared" si="231"/>
        <v>0</v>
      </c>
      <c r="T668" s="87" t="s">
        <v>171</v>
      </c>
      <c r="U668" s="87" t="s">
        <v>171</v>
      </c>
      <c r="V668" s="87">
        <f t="shared" si="232"/>
        <v>0</v>
      </c>
      <c r="W668" s="87" t="s">
        <v>171</v>
      </c>
      <c r="X668" s="87" t="s">
        <v>171</v>
      </c>
      <c r="Y668" s="87">
        <f t="shared" si="233"/>
        <v>0</v>
      </c>
      <c r="Z668" s="87" t="s">
        <v>171</v>
      </c>
      <c r="AA668" s="87" t="s">
        <v>171</v>
      </c>
      <c r="AB668" s="87">
        <f t="shared" si="234"/>
        <v>0</v>
      </c>
      <c r="AC668" s="87" t="s">
        <v>171</v>
      </c>
      <c r="AD668" s="87" t="s">
        <v>171</v>
      </c>
      <c r="AE668" s="87">
        <f t="shared" si="235"/>
        <v>0</v>
      </c>
      <c r="AF668" s="87" t="s">
        <v>171</v>
      </c>
      <c r="AG668" s="87" t="s">
        <v>171</v>
      </c>
      <c r="AH668" s="87">
        <f t="shared" si="236"/>
        <v>0</v>
      </c>
      <c r="AI668" s="87" t="s">
        <v>171</v>
      </c>
      <c r="AJ668" s="87" t="s">
        <v>171</v>
      </c>
      <c r="AK668" s="87">
        <f t="shared" si="237"/>
        <v>0</v>
      </c>
      <c r="AM668" s="132" t="s">
        <v>11</v>
      </c>
    </row>
    <row r="669" spans="1:39" ht="15.95" customHeight="1" x14ac:dyDescent="0.4">
      <c r="A669" s="132" t="str">
        <f t="shared" si="224"/>
        <v>DiciembreSeguros La Internacional, S. A.</v>
      </c>
      <c r="B669" s="51" t="s">
        <v>80</v>
      </c>
      <c r="C669" s="88">
        <f t="shared" si="225"/>
        <v>0</v>
      </c>
      <c r="D669" s="88">
        <f t="shared" si="226"/>
        <v>0</v>
      </c>
      <c r="E669" s="87" t="s">
        <v>171</v>
      </c>
      <c r="F669" s="87" t="s">
        <v>171</v>
      </c>
      <c r="G669" s="87">
        <f t="shared" si="227"/>
        <v>0</v>
      </c>
      <c r="H669" s="87" t="s">
        <v>171</v>
      </c>
      <c r="I669" s="87" t="s">
        <v>171</v>
      </c>
      <c r="J669" s="87">
        <f t="shared" si="228"/>
        <v>0</v>
      </c>
      <c r="K669" s="87" t="s">
        <v>171</v>
      </c>
      <c r="L669" s="87" t="s">
        <v>171</v>
      </c>
      <c r="M669" s="87">
        <f t="shared" si="229"/>
        <v>0</v>
      </c>
      <c r="N669" s="87" t="s">
        <v>171</v>
      </c>
      <c r="O669" s="87" t="s">
        <v>171</v>
      </c>
      <c r="P669" s="87">
        <f t="shared" si="230"/>
        <v>0</v>
      </c>
      <c r="Q669" s="87" t="s">
        <v>171</v>
      </c>
      <c r="R669" s="87" t="s">
        <v>171</v>
      </c>
      <c r="S669" s="87">
        <f t="shared" si="231"/>
        <v>0</v>
      </c>
      <c r="T669" s="87" t="s">
        <v>171</v>
      </c>
      <c r="U669" s="87" t="s">
        <v>171</v>
      </c>
      <c r="V669" s="87">
        <f t="shared" si="232"/>
        <v>0</v>
      </c>
      <c r="W669" s="87" t="s">
        <v>171</v>
      </c>
      <c r="X669" s="87" t="s">
        <v>171</v>
      </c>
      <c r="Y669" s="87">
        <f t="shared" si="233"/>
        <v>0</v>
      </c>
      <c r="Z669" s="87" t="s">
        <v>171</v>
      </c>
      <c r="AA669" s="87" t="s">
        <v>171</v>
      </c>
      <c r="AB669" s="87">
        <f t="shared" si="234"/>
        <v>0</v>
      </c>
      <c r="AC669" s="87" t="s">
        <v>171</v>
      </c>
      <c r="AD669" s="87" t="s">
        <v>171</v>
      </c>
      <c r="AE669" s="87">
        <f t="shared" si="235"/>
        <v>0</v>
      </c>
      <c r="AF669" s="87" t="s">
        <v>171</v>
      </c>
      <c r="AG669" s="87" t="s">
        <v>171</v>
      </c>
      <c r="AH669" s="87">
        <f t="shared" si="236"/>
        <v>0</v>
      </c>
      <c r="AI669" s="87" t="s">
        <v>171</v>
      </c>
      <c r="AJ669" s="87" t="s">
        <v>171</v>
      </c>
      <c r="AK669" s="87">
        <f t="shared" si="237"/>
        <v>0</v>
      </c>
      <c r="AM669" s="132" t="s">
        <v>11</v>
      </c>
    </row>
    <row r="670" spans="1:39" s="45" customFormat="1" ht="15.95" customHeight="1" x14ac:dyDescent="0.4">
      <c r="A670" s="132" t="str">
        <f t="shared" si="224"/>
        <v xml:space="preserve">DiciembreCooperativa Nacional De Seguros, Inc </v>
      </c>
      <c r="B670" s="51" t="s">
        <v>120</v>
      </c>
      <c r="C670" s="88">
        <f t="shared" si="225"/>
        <v>0</v>
      </c>
      <c r="D670" s="88">
        <f t="shared" si="226"/>
        <v>0</v>
      </c>
      <c r="E670" s="87" t="s">
        <v>171</v>
      </c>
      <c r="F670" s="87" t="s">
        <v>171</v>
      </c>
      <c r="G670" s="87">
        <f t="shared" si="227"/>
        <v>0</v>
      </c>
      <c r="H670" s="87" t="s">
        <v>171</v>
      </c>
      <c r="I670" s="87" t="s">
        <v>171</v>
      </c>
      <c r="J670" s="87">
        <f t="shared" si="228"/>
        <v>0</v>
      </c>
      <c r="K670" s="87" t="s">
        <v>171</v>
      </c>
      <c r="L670" s="87" t="s">
        <v>171</v>
      </c>
      <c r="M670" s="87">
        <f t="shared" si="229"/>
        <v>0</v>
      </c>
      <c r="N670" s="87" t="s">
        <v>171</v>
      </c>
      <c r="O670" s="87" t="s">
        <v>171</v>
      </c>
      <c r="P670" s="87">
        <f t="shared" si="230"/>
        <v>0</v>
      </c>
      <c r="Q670" s="87" t="s">
        <v>171</v>
      </c>
      <c r="R670" s="87" t="s">
        <v>171</v>
      </c>
      <c r="S670" s="87">
        <f t="shared" si="231"/>
        <v>0</v>
      </c>
      <c r="T670" s="87" t="s">
        <v>171</v>
      </c>
      <c r="U670" s="87" t="s">
        <v>171</v>
      </c>
      <c r="V670" s="87">
        <f t="shared" si="232"/>
        <v>0</v>
      </c>
      <c r="W670" s="87" t="s">
        <v>171</v>
      </c>
      <c r="X670" s="87" t="s">
        <v>171</v>
      </c>
      <c r="Y670" s="87">
        <f t="shared" si="233"/>
        <v>0</v>
      </c>
      <c r="Z670" s="87" t="s">
        <v>171</v>
      </c>
      <c r="AA670" s="87" t="s">
        <v>171</v>
      </c>
      <c r="AB670" s="87">
        <f t="shared" si="234"/>
        <v>0</v>
      </c>
      <c r="AC670" s="87" t="s">
        <v>171</v>
      </c>
      <c r="AD670" s="87" t="s">
        <v>171</v>
      </c>
      <c r="AE670" s="87">
        <f t="shared" si="235"/>
        <v>0</v>
      </c>
      <c r="AF670" s="87" t="s">
        <v>171</v>
      </c>
      <c r="AG670" s="87" t="s">
        <v>171</v>
      </c>
      <c r="AH670" s="87">
        <f t="shared" si="236"/>
        <v>0</v>
      </c>
      <c r="AI670" s="87" t="s">
        <v>171</v>
      </c>
      <c r="AJ670" s="87" t="s">
        <v>171</v>
      </c>
      <c r="AK670" s="87">
        <f t="shared" si="237"/>
        <v>0</v>
      </c>
      <c r="AM670" s="132" t="s">
        <v>11</v>
      </c>
    </row>
    <row r="671" spans="1:39" s="45" customFormat="1" ht="15.95" customHeight="1" x14ac:dyDescent="0.4">
      <c r="A671" s="132" t="str">
        <f t="shared" si="224"/>
        <v>DiciembreAngloamericana de Seguros, S. A.</v>
      </c>
      <c r="B671" s="51" t="s">
        <v>78</v>
      </c>
      <c r="C671" s="88">
        <f t="shared" si="225"/>
        <v>0</v>
      </c>
      <c r="D671" s="88">
        <f t="shared" si="226"/>
        <v>0</v>
      </c>
      <c r="E671" s="87" t="s">
        <v>171</v>
      </c>
      <c r="F671" s="87" t="s">
        <v>171</v>
      </c>
      <c r="G671" s="87">
        <f t="shared" si="227"/>
        <v>0</v>
      </c>
      <c r="H671" s="87" t="s">
        <v>171</v>
      </c>
      <c r="I671" s="87" t="s">
        <v>171</v>
      </c>
      <c r="J671" s="87">
        <f t="shared" si="228"/>
        <v>0</v>
      </c>
      <c r="K671" s="87" t="s">
        <v>171</v>
      </c>
      <c r="L671" s="87" t="s">
        <v>171</v>
      </c>
      <c r="M671" s="87">
        <f t="shared" si="229"/>
        <v>0</v>
      </c>
      <c r="N671" s="87" t="s">
        <v>171</v>
      </c>
      <c r="O671" s="87" t="s">
        <v>171</v>
      </c>
      <c r="P671" s="87">
        <f t="shared" si="230"/>
        <v>0</v>
      </c>
      <c r="Q671" s="87" t="s">
        <v>171</v>
      </c>
      <c r="R671" s="87" t="s">
        <v>171</v>
      </c>
      <c r="S671" s="87">
        <f t="shared" si="231"/>
        <v>0</v>
      </c>
      <c r="T671" s="87" t="s">
        <v>171</v>
      </c>
      <c r="U671" s="87" t="s">
        <v>171</v>
      </c>
      <c r="V671" s="87">
        <f t="shared" si="232"/>
        <v>0</v>
      </c>
      <c r="W671" s="87" t="s">
        <v>171</v>
      </c>
      <c r="X671" s="87" t="s">
        <v>171</v>
      </c>
      <c r="Y671" s="87">
        <f t="shared" si="233"/>
        <v>0</v>
      </c>
      <c r="Z671" s="87" t="s">
        <v>171</v>
      </c>
      <c r="AA671" s="87" t="s">
        <v>171</v>
      </c>
      <c r="AB671" s="87">
        <f t="shared" si="234"/>
        <v>0</v>
      </c>
      <c r="AC671" s="87" t="s">
        <v>171</v>
      </c>
      <c r="AD671" s="87" t="s">
        <v>171</v>
      </c>
      <c r="AE671" s="87">
        <f t="shared" si="235"/>
        <v>0</v>
      </c>
      <c r="AF671" s="87" t="s">
        <v>171</v>
      </c>
      <c r="AG671" s="87" t="s">
        <v>171</v>
      </c>
      <c r="AH671" s="87">
        <f t="shared" si="236"/>
        <v>0</v>
      </c>
      <c r="AI671" s="87" t="s">
        <v>171</v>
      </c>
      <c r="AJ671" s="87" t="s">
        <v>171</v>
      </c>
      <c r="AK671" s="87">
        <f t="shared" si="237"/>
        <v>0</v>
      </c>
      <c r="AM671" s="132" t="s">
        <v>11</v>
      </c>
    </row>
    <row r="672" spans="1:39" s="45" customFormat="1" ht="15.95" customHeight="1" x14ac:dyDescent="0.4">
      <c r="A672" s="132" t="str">
        <f t="shared" si="224"/>
        <v>DiciembreAtrio Seguros S. A.</v>
      </c>
      <c r="B672" s="51" t="s">
        <v>121</v>
      </c>
      <c r="C672" s="88">
        <f t="shared" si="225"/>
        <v>0</v>
      </c>
      <c r="D672" s="88">
        <f t="shared" si="226"/>
        <v>0</v>
      </c>
      <c r="E672" s="87" t="s">
        <v>171</v>
      </c>
      <c r="F672" s="87" t="s">
        <v>171</v>
      </c>
      <c r="G672" s="87">
        <f t="shared" si="227"/>
        <v>0</v>
      </c>
      <c r="H672" s="87" t="s">
        <v>171</v>
      </c>
      <c r="I672" s="87" t="s">
        <v>171</v>
      </c>
      <c r="J672" s="87">
        <f t="shared" si="228"/>
        <v>0</v>
      </c>
      <c r="K672" s="87" t="s">
        <v>171</v>
      </c>
      <c r="L672" s="87" t="s">
        <v>171</v>
      </c>
      <c r="M672" s="87">
        <f t="shared" si="229"/>
        <v>0</v>
      </c>
      <c r="N672" s="87" t="s">
        <v>171</v>
      </c>
      <c r="O672" s="87" t="s">
        <v>171</v>
      </c>
      <c r="P672" s="87">
        <f t="shared" si="230"/>
        <v>0</v>
      </c>
      <c r="Q672" s="87" t="s">
        <v>171</v>
      </c>
      <c r="R672" s="87" t="s">
        <v>171</v>
      </c>
      <c r="S672" s="87">
        <f t="shared" si="231"/>
        <v>0</v>
      </c>
      <c r="T672" s="87" t="s">
        <v>171</v>
      </c>
      <c r="U672" s="87" t="s">
        <v>171</v>
      </c>
      <c r="V672" s="87">
        <f t="shared" si="232"/>
        <v>0</v>
      </c>
      <c r="W672" s="87" t="s">
        <v>171</v>
      </c>
      <c r="X672" s="87" t="s">
        <v>171</v>
      </c>
      <c r="Y672" s="87">
        <f t="shared" si="233"/>
        <v>0</v>
      </c>
      <c r="Z672" s="87" t="s">
        <v>171</v>
      </c>
      <c r="AA672" s="87" t="s">
        <v>171</v>
      </c>
      <c r="AB672" s="87">
        <f t="shared" si="234"/>
        <v>0</v>
      </c>
      <c r="AC672" s="87" t="s">
        <v>171</v>
      </c>
      <c r="AD672" s="87" t="s">
        <v>171</v>
      </c>
      <c r="AE672" s="87">
        <f t="shared" si="235"/>
        <v>0</v>
      </c>
      <c r="AF672" s="87" t="s">
        <v>171</v>
      </c>
      <c r="AG672" s="87" t="s">
        <v>171</v>
      </c>
      <c r="AH672" s="87">
        <f t="shared" si="236"/>
        <v>0</v>
      </c>
      <c r="AI672" s="87" t="s">
        <v>171</v>
      </c>
      <c r="AJ672" s="87" t="s">
        <v>171</v>
      </c>
      <c r="AK672" s="87">
        <f t="shared" si="237"/>
        <v>0</v>
      </c>
      <c r="AM672" s="132" t="s">
        <v>11</v>
      </c>
    </row>
    <row r="673" spans="1:39" s="45" customFormat="1" ht="15.95" customHeight="1" x14ac:dyDescent="0.4">
      <c r="A673" s="132" t="str">
        <f t="shared" si="224"/>
        <v>DiciembreCuna Mutual Insurance Society Dominicana</v>
      </c>
      <c r="B673" s="50" t="s">
        <v>122</v>
      </c>
      <c r="C673" s="88">
        <f t="shared" si="225"/>
        <v>0</v>
      </c>
      <c r="D673" s="88">
        <f t="shared" si="226"/>
        <v>0</v>
      </c>
      <c r="E673" s="87" t="s">
        <v>171</v>
      </c>
      <c r="F673" s="87" t="s">
        <v>171</v>
      </c>
      <c r="G673" s="87">
        <f t="shared" si="227"/>
        <v>0</v>
      </c>
      <c r="H673" s="87" t="s">
        <v>171</v>
      </c>
      <c r="I673" s="87" t="s">
        <v>171</v>
      </c>
      <c r="J673" s="87">
        <f t="shared" si="228"/>
        <v>0</v>
      </c>
      <c r="K673" s="87" t="s">
        <v>171</v>
      </c>
      <c r="L673" s="87" t="s">
        <v>171</v>
      </c>
      <c r="M673" s="87">
        <f t="shared" si="229"/>
        <v>0</v>
      </c>
      <c r="N673" s="87" t="s">
        <v>171</v>
      </c>
      <c r="O673" s="87" t="s">
        <v>171</v>
      </c>
      <c r="P673" s="87">
        <f t="shared" si="230"/>
        <v>0</v>
      </c>
      <c r="Q673" s="87" t="s">
        <v>171</v>
      </c>
      <c r="R673" s="87" t="s">
        <v>171</v>
      </c>
      <c r="S673" s="87">
        <f t="shared" si="231"/>
        <v>0</v>
      </c>
      <c r="T673" s="87" t="s">
        <v>171</v>
      </c>
      <c r="U673" s="87" t="s">
        <v>171</v>
      </c>
      <c r="V673" s="87">
        <f t="shared" si="232"/>
        <v>0</v>
      </c>
      <c r="W673" s="87" t="s">
        <v>171</v>
      </c>
      <c r="X673" s="87" t="s">
        <v>171</v>
      </c>
      <c r="Y673" s="87">
        <f t="shared" si="233"/>
        <v>0</v>
      </c>
      <c r="Z673" s="87" t="s">
        <v>171</v>
      </c>
      <c r="AA673" s="87" t="s">
        <v>171</v>
      </c>
      <c r="AB673" s="87">
        <f t="shared" si="234"/>
        <v>0</v>
      </c>
      <c r="AC673" s="87" t="s">
        <v>171</v>
      </c>
      <c r="AD673" s="87" t="s">
        <v>171</v>
      </c>
      <c r="AE673" s="87">
        <f t="shared" si="235"/>
        <v>0</v>
      </c>
      <c r="AF673" s="87" t="s">
        <v>171</v>
      </c>
      <c r="AG673" s="87" t="s">
        <v>171</v>
      </c>
      <c r="AH673" s="87">
        <f t="shared" si="236"/>
        <v>0</v>
      </c>
      <c r="AI673" s="87" t="s">
        <v>171</v>
      </c>
      <c r="AJ673" s="87" t="s">
        <v>171</v>
      </c>
      <c r="AK673" s="87">
        <f t="shared" si="237"/>
        <v>0</v>
      </c>
      <c r="AM673" s="132" t="s">
        <v>11</v>
      </c>
    </row>
    <row r="674" spans="1:39" s="45" customFormat="1" ht="15.95" customHeight="1" x14ac:dyDescent="0.4">
      <c r="A674" s="132" t="str">
        <f t="shared" si="224"/>
        <v>DiciembreBMI Compañía de Seguros, S. A.</v>
      </c>
      <c r="B674" s="51" t="s">
        <v>87</v>
      </c>
      <c r="C674" s="88">
        <f t="shared" si="225"/>
        <v>0</v>
      </c>
      <c r="D674" s="88">
        <f t="shared" si="226"/>
        <v>0</v>
      </c>
      <c r="E674" s="87" t="s">
        <v>171</v>
      </c>
      <c r="F674" s="87" t="s">
        <v>171</v>
      </c>
      <c r="G674" s="87">
        <f t="shared" si="227"/>
        <v>0</v>
      </c>
      <c r="H674" s="87" t="s">
        <v>171</v>
      </c>
      <c r="I674" s="87" t="s">
        <v>171</v>
      </c>
      <c r="J674" s="87">
        <f t="shared" si="228"/>
        <v>0</v>
      </c>
      <c r="K674" s="87" t="s">
        <v>171</v>
      </c>
      <c r="L674" s="87" t="s">
        <v>171</v>
      </c>
      <c r="M674" s="87">
        <f t="shared" si="229"/>
        <v>0</v>
      </c>
      <c r="N674" s="87" t="s">
        <v>171</v>
      </c>
      <c r="O674" s="87" t="s">
        <v>171</v>
      </c>
      <c r="P674" s="87">
        <f t="shared" si="230"/>
        <v>0</v>
      </c>
      <c r="Q674" s="87" t="s">
        <v>171</v>
      </c>
      <c r="R674" s="87" t="s">
        <v>171</v>
      </c>
      <c r="S674" s="87">
        <f t="shared" si="231"/>
        <v>0</v>
      </c>
      <c r="T674" s="87" t="s">
        <v>171</v>
      </c>
      <c r="U674" s="87" t="s">
        <v>171</v>
      </c>
      <c r="V674" s="87">
        <f t="shared" si="232"/>
        <v>0</v>
      </c>
      <c r="W674" s="87" t="s">
        <v>171</v>
      </c>
      <c r="X674" s="87" t="s">
        <v>171</v>
      </c>
      <c r="Y674" s="87">
        <f t="shared" si="233"/>
        <v>0</v>
      </c>
      <c r="Z674" s="87" t="s">
        <v>171</v>
      </c>
      <c r="AA674" s="87" t="s">
        <v>171</v>
      </c>
      <c r="AB674" s="87">
        <f t="shared" si="234"/>
        <v>0</v>
      </c>
      <c r="AC674" s="87" t="s">
        <v>171</v>
      </c>
      <c r="AD674" s="87" t="s">
        <v>171</v>
      </c>
      <c r="AE674" s="87">
        <f t="shared" si="235"/>
        <v>0</v>
      </c>
      <c r="AF674" s="87" t="s">
        <v>171</v>
      </c>
      <c r="AG674" s="87" t="s">
        <v>171</v>
      </c>
      <c r="AH674" s="87">
        <f t="shared" si="236"/>
        <v>0</v>
      </c>
      <c r="AI674" s="87" t="s">
        <v>171</v>
      </c>
      <c r="AJ674" s="87" t="s">
        <v>171</v>
      </c>
      <c r="AK674" s="87">
        <f t="shared" si="237"/>
        <v>0</v>
      </c>
      <c r="AM674" s="132" t="s">
        <v>11</v>
      </c>
    </row>
    <row r="675" spans="1:39" s="45" customFormat="1" ht="15.95" customHeight="1" x14ac:dyDescent="0.4">
      <c r="A675" s="132" t="str">
        <f t="shared" si="224"/>
        <v>DiciembreBupa Dominicana, S. A.</v>
      </c>
      <c r="B675" s="51" t="s">
        <v>123</v>
      </c>
      <c r="C675" s="88">
        <f t="shared" si="225"/>
        <v>0</v>
      </c>
      <c r="D675" s="88">
        <f t="shared" si="226"/>
        <v>0</v>
      </c>
      <c r="E675" s="87" t="s">
        <v>171</v>
      </c>
      <c r="F675" s="87" t="s">
        <v>171</v>
      </c>
      <c r="G675" s="87">
        <f t="shared" si="227"/>
        <v>0</v>
      </c>
      <c r="H675" s="87" t="s">
        <v>171</v>
      </c>
      <c r="I675" s="87" t="s">
        <v>171</v>
      </c>
      <c r="J675" s="87">
        <f t="shared" si="228"/>
        <v>0</v>
      </c>
      <c r="K675" s="87" t="s">
        <v>171</v>
      </c>
      <c r="L675" s="87" t="s">
        <v>171</v>
      </c>
      <c r="M675" s="87">
        <f t="shared" si="229"/>
        <v>0</v>
      </c>
      <c r="N675" s="87" t="s">
        <v>171</v>
      </c>
      <c r="O675" s="87" t="s">
        <v>171</v>
      </c>
      <c r="P675" s="87">
        <f t="shared" si="230"/>
        <v>0</v>
      </c>
      <c r="Q675" s="87" t="s">
        <v>171</v>
      </c>
      <c r="R675" s="87" t="s">
        <v>171</v>
      </c>
      <c r="S675" s="87">
        <f t="shared" si="231"/>
        <v>0</v>
      </c>
      <c r="T675" s="87" t="s">
        <v>171</v>
      </c>
      <c r="U675" s="87" t="s">
        <v>171</v>
      </c>
      <c r="V675" s="87">
        <f t="shared" si="232"/>
        <v>0</v>
      </c>
      <c r="W675" s="87" t="s">
        <v>171</v>
      </c>
      <c r="X675" s="87" t="s">
        <v>171</v>
      </c>
      <c r="Y675" s="87">
        <f t="shared" si="233"/>
        <v>0</v>
      </c>
      <c r="Z675" s="87" t="s">
        <v>171</v>
      </c>
      <c r="AA675" s="87" t="s">
        <v>171</v>
      </c>
      <c r="AB675" s="87">
        <f t="shared" si="234"/>
        <v>0</v>
      </c>
      <c r="AC675" s="87" t="s">
        <v>171</v>
      </c>
      <c r="AD675" s="87" t="s">
        <v>171</v>
      </c>
      <c r="AE675" s="87">
        <f t="shared" si="235"/>
        <v>0</v>
      </c>
      <c r="AF675" s="87" t="s">
        <v>171</v>
      </c>
      <c r="AG675" s="87" t="s">
        <v>171</v>
      </c>
      <c r="AH675" s="87">
        <f t="shared" si="236"/>
        <v>0</v>
      </c>
      <c r="AI675" s="87" t="s">
        <v>171</v>
      </c>
      <c r="AJ675" s="87" t="s">
        <v>171</v>
      </c>
      <c r="AK675" s="87">
        <f t="shared" si="237"/>
        <v>0</v>
      </c>
      <c r="AM675" s="132" t="s">
        <v>11</v>
      </c>
    </row>
    <row r="676" spans="1:39" s="45" customFormat="1" ht="15.95" customHeight="1" x14ac:dyDescent="0.4">
      <c r="A676" s="132" t="str">
        <f t="shared" si="224"/>
        <v>DiciembreSeguros APS, S.R.L.</v>
      </c>
      <c r="B676" s="51" t="s">
        <v>124</v>
      </c>
      <c r="C676" s="88">
        <f t="shared" si="225"/>
        <v>0</v>
      </c>
      <c r="D676" s="88">
        <f t="shared" si="226"/>
        <v>0</v>
      </c>
      <c r="E676" s="87" t="s">
        <v>171</v>
      </c>
      <c r="F676" s="87" t="s">
        <v>171</v>
      </c>
      <c r="G676" s="87">
        <f t="shared" si="227"/>
        <v>0</v>
      </c>
      <c r="H676" s="87" t="s">
        <v>171</v>
      </c>
      <c r="I676" s="87" t="s">
        <v>171</v>
      </c>
      <c r="J676" s="87">
        <f t="shared" si="228"/>
        <v>0</v>
      </c>
      <c r="K676" s="87" t="s">
        <v>171</v>
      </c>
      <c r="L676" s="87" t="s">
        <v>171</v>
      </c>
      <c r="M676" s="87">
        <f t="shared" si="229"/>
        <v>0</v>
      </c>
      <c r="N676" s="87" t="s">
        <v>171</v>
      </c>
      <c r="O676" s="87" t="s">
        <v>171</v>
      </c>
      <c r="P676" s="87">
        <f t="shared" si="230"/>
        <v>0</v>
      </c>
      <c r="Q676" s="87" t="s">
        <v>171</v>
      </c>
      <c r="R676" s="87" t="s">
        <v>171</v>
      </c>
      <c r="S676" s="87">
        <f t="shared" si="231"/>
        <v>0</v>
      </c>
      <c r="T676" s="87" t="s">
        <v>171</v>
      </c>
      <c r="U676" s="87" t="s">
        <v>171</v>
      </c>
      <c r="V676" s="87">
        <f t="shared" si="232"/>
        <v>0</v>
      </c>
      <c r="W676" s="87" t="s">
        <v>171</v>
      </c>
      <c r="X676" s="87" t="s">
        <v>171</v>
      </c>
      <c r="Y676" s="87">
        <f t="shared" si="233"/>
        <v>0</v>
      </c>
      <c r="Z676" s="87" t="s">
        <v>171</v>
      </c>
      <c r="AA676" s="87" t="s">
        <v>171</v>
      </c>
      <c r="AB676" s="87">
        <f t="shared" si="234"/>
        <v>0</v>
      </c>
      <c r="AC676" s="87" t="s">
        <v>171</v>
      </c>
      <c r="AD676" s="87" t="s">
        <v>171</v>
      </c>
      <c r="AE676" s="87">
        <f t="shared" si="235"/>
        <v>0</v>
      </c>
      <c r="AF676" s="87" t="s">
        <v>171</v>
      </c>
      <c r="AG676" s="87" t="s">
        <v>171</v>
      </c>
      <c r="AH676" s="87">
        <f t="shared" si="236"/>
        <v>0</v>
      </c>
      <c r="AI676" s="87" t="s">
        <v>171</v>
      </c>
      <c r="AJ676" s="87" t="s">
        <v>171</v>
      </c>
      <c r="AK676" s="87">
        <f t="shared" si="237"/>
        <v>0</v>
      </c>
      <c r="AM676" s="132" t="s">
        <v>11</v>
      </c>
    </row>
    <row r="677" spans="1:39" s="45" customFormat="1" ht="15.95" customHeight="1" x14ac:dyDescent="0.4">
      <c r="A677" s="132" t="str">
        <f t="shared" si="224"/>
        <v>DiciembreMultiseguros Su, S.A.</v>
      </c>
      <c r="B677" s="51" t="s">
        <v>125</v>
      </c>
      <c r="C677" s="88">
        <f t="shared" si="225"/>
        <v>0</v>
      </c>
      <c r="D677" s="88">
        <f t="shared" si="226"/>
        <v>0</v>
      </c>
      <c r="E677" s="87" t="s">
        <v>171</v>
      </c>
      <c r="F677" s="87" t="s">
        <v>171</v>
      </c>
      <c r="G677" s="87">
        <f t="shared" si="227"/>
        <v>0</v>
      </c>
      <c r="H677" s="87" t="s">
        <v>171</v>
      </c>
      <c r="I677" s="87" t="s">
        <v>171</v>
      </c>
      <c r="J677" s="87">
        <f t="shared" si="228"/>
        <v>0</v>
      </c>
      <c r="K677" s="87" t="s">
        <v>171</v>
      </c>
      <c r="L677" s="87" t="s">
        <v>171</v>
      </c>
      <c r="M677" s="87">
        <f t="shared" si="229"/>
        <v>0</v>
      </c>
      <c r="N677" s="87" t="s">
        <v>171</v>
      </c>
      <c r="O677" s="87" t="s">
        <v>171</v>
      </c>
      <c r="P677" s="87">
        <f t="shared" si="230"/>
        <v>0</v>
      </c>
      <c r="Q677" s="87" t="s">
        <v>171</v>
      </c>
      <c r="R677" s="87" t="s">
        <v>171</v>
      </c>
      <c r="S677" s="87">
        <f t="shared" si="231"/>
        <v>0</v>
      </c>
      <c r="T677" s="87" t="s">
        <v>171</v>
      </c>
      <c r="U677" s="87" t="s">
        <v>171</v>
      </c>
      <c r="V677" s="87">
        <f t="shared" si="232"/>
        <v>0</v>
      </c>
      <c r="W677" s="87" t="s">
        <v>171</v>
      </c>
      <c r="X677" s="87" t="s">
        <v>171</v>
      </c>
      <c r="Y677" s="87">
        <f t="shared" si="233"/>
        <v>0</v>
      </c>
      <c r="Z677" s="87" t="s">
        <v>171</v>
      </c>
      <c r="AA677" s="87" t="s">
        <v>171</v>
      </c>
      <c r="AB677" s="87">
        <f t="shared" si="234"/>
        <v>0</v>
      </c>
      <c r="AC677" s="87" t="s">
        <v>171</v>
      </c>
      <c r="AD677" s="87" t="s">
        <v>171</v>
      </c>
      <c r="AE677" s="87">
        <f t="shared" si="235"/>
        <v>0</v>
      </c>
      <c r="AF677" s="87" t="s">
        <v>171</v>
      </c>
      <c r="AG677" s="87" t="s">
        <v>171</v>
      </c>
      <c r="AH677" s="87">
        <f t="shared" si="236"/>
        <v>0</v>
      </c>
      <c r="AI677" s="87" t="s">
        <v>171</v>
      </c>
      <c r="AJ677" s="87" t="s">
        <v>171</v>
      </c>
      <c r="AK677" s="87">
        <f t="shared" si="237"/>
        <v>0</v>
      </c>
      <c r="AM677" s="132" t="s">
        <v>11</v>
      </c>
    </row>
    <row r="678" spans="1:39" s="45" customFormat="1" ht="15.95" customHeight="1" x14ac:dyDescent="0.4">
      <c r="A678" s="132" t="str">
        <f t="shared" si="224"/>
        <v>DiciembreSeguros Ademi, S.A.</v>
      </c>
      <c r="B678" s="51" t="s">
        <v>126</v>
      </c>
      <c r="C678" s="88">
        <f t="shared" si="225"/>
        <v>0</v>
      </c>
      <c r="D678" s="88">
        <f t="shared" si="226"/>
        <v>0</v>
      </c>
      <c r="E678" s="87" t="s">
        <v>171</v>
      </c>
      <c r="F678" s="87" t="s">
        <v>171</v>
      </c>
      <c r="G678" s="87">
        <f t="shared" si="227"/>
        <v>0</v>
      </c>
      <c r="H678" s="87" t="s">
        <v>171</v>
      </c>
      <c r="I678" s="87" t="s">
        <v>171</v>
      </c>
      <c r="J678" s="87">
        <f t="shared" si="228"/>
        <v>0</v>
      </c>
      <c r="K678" s="87" t="s">
        <v>171</v>
      </c>
      <c r="L678" s="87" t="s">
        <v>171</v>
      </c>
      <c r="M678" s="87">
        <f t="shared" si="229"/>
        <v>0</v>
      </c>
      <c r="N678" s="87" t="s">
        <v>171</v>
      </c>
      <c r="O678" s="87" t="s">
        <v>171</v>
      </c>
      <c r="P678" s="87">
        <f t="shared" si="230"/>
        <v>0</v>
      </c>
      <c r="Q678" s="87" t="s">
        <v>171</v>
      </c>
      <c r="R678" s="87" t="s">
        <v>171</v>
      </c>
      <c r="S678" s="87">
        <f t="shared" si="231"/>
        <v>0</v>
      </c>
      <c r="T678" s="87" t="s">
        <v>171</v>
      </c>
      <c r="U678" s="87" t="s">
        <v>171</v>
      </c>
      <c r="V678" s="87">
        <f t="shared" si="232"/>
        <v>0</v>
      </c>
      <c r="W678" s="87" t="s">
        <v>171</v>
      </c>
      <c r="X678" s="87" t="s">
        <v>171</v>
      </c>
      <c r="Y678" s="87">
        <f t="shared" si="233"/>
        <v>0</v>
      </c>
      <c r="Z678" s="87" t="s">
        <v>171</v>
      </c>
      <c r="AA678" s="87" t="s">
        <v>171</v>
      </c>
      <c r="AB678" s="87">
        <f t="shared" si="234"/>
        <v>0</v>
      </c>
      <c r="AC678" s="87" t="s">
        <v>171</v>
      </c>
      <c r="AD678" s="87" t="s">
        <v>171</v>
      </c>
      <c r="AE678" s="87">
        <f t="shared" si="235"/>
        <v>0</v>
      </c>
      <c r="AF678" s="87" t="s">
        <v>171</v>
      </c>
      <c r="AG678" s="87" t="s">
        <v>171</v>
      </c>
      <c r="AH678" s="87">
        <f t="shared" si="236"/>
        <v>0</v>
      </c>
      <c r="AI678" s="87" t="s">
        <v>171</v>
      </c>
      <c r="AJ678" s="87" t="s">
        <v>171</v>
      </c>
      <c r="AK678" s="87">
        <f t="shared" si="237"/>
        <v>0</v>
      </c>
      <c r="AM678" s="132" t="s">
        <v>11</v>
      </c>
    </row>
    <row r="679" spans="1:39" s="45" customFormat="1" ht="15.95" customHeight="1" x14ac:dyDescent="0.4">
      <c r="A679" s="132" t="str">
        <f t="shared" si="224"/>
        <v>DiciembreFuturo Seguros</v>
      </c>
      <c r="B679" s="50" t="s">
        <v>109</v>
      </c>
      <c r="C679" s="88">
        <f t="shared" si="225"/>
        <v>0</v>
      </c>
      <c r="D679" s="88">
        <f t="shared" si="226"/>
        <v>0</v>
      </c>
      <c r="E679" s="87" t="s">
        <v>171</v>
      </c>
      <c r="F679" s="87" t="s">
        <v>171</v>
      </c>
      <c r="G679" s="87">
        <f t="shared" si="227"/>
        <v>0</v>
      </c>
      <c r="H679" s="87" t="s">
        <v>171</v>
      </c>
      <c r="I679" s="87" t="s">
        <v>171</v>
      </c>
      <c r="J679" s="87">
        <f t="shared" si="228"/>
        <v>0</v>
      </c>
      <c r="K679" s="87" t="s">
        <v>171</v>
      </c>
      <c r="L679" s="87" t="s">
        <v>171</v>
      </c>
      <c r="M679" s="87">
        <f t="shared" si="229"/>
        <v>0</v>
      </c>
      <c r="N679" s="87" t="s">
        <v>171</v>
      </c>
      <c r="O679" s="87" t="s">
        <v>171</v>
      </c>
      <c r="P679" s="87">
        <f t="shared" si="230"/>
        <v>0</v>
      </c>
      <c r="Q679" s="87" t="s">
        <v>171</v>
      </c>
      <c r="R679" s="87" t="s">
        <v>171</v>
      </c>
      <c r="S679" s="87">
        <f t="shared" si="231"/>
        <v>0</v>
      </c>
      <c r="T679" s="87" t="s">
        <v>171</v>
      </c>
      <c r="U679" s="87" t="s">
        <v>171</v>
      </c>
      <c r="V679" s="87">
        <f t="shared" si="232"/>
        <v>0</v>
      </c>
      <c r="W679" s="87" t="s">
        <v>171</v>
      </c>
      <c r="X679" s="87" t="s">
        <v>171</v>
      </c>
      <c r="Y679" s="87">
        <f t="shared" si="233"/>
        <v>0</v>
      </c>
      <c r="Z679" s="87" t="s">
        <v>171</v>
      </c>
      <c r="AA679" s="87" t="s">
        <v>171</v>
      </c>
      <c r="AB679" s="87">
        <f t="shared" si="234"/>
        <v>0</v>
      </c>
      <c r="AC679" s="87" t="s">
        <v>171</v>
      </c>
      <c r="AD679" s="87" t="s">
        <v>171</v>
      </c>
      <c r="AE679" s="87">
        <f t="shared" si="235"/>
        <v>0</v>
      </c>
      <c r="AF679" s="87" t="s">
        <v>171</v>
      </c>
      <c r="AG679" s="87" t="s">
        <v>171</v>
      </c>
      <c r="AH679" s="87">
        <f t="shared" si="236"/>
        <v>0</v>
      </c>
      <c r="AI679" s="87" t="s">
        <v>171</v>
      </c>
      <c r="AJ679" s="87" t="s">
        <v>171</v>
      </c>
      <c r="AK679" s="87">
        <f t="shared" si="237"/>
        <v>0</v>
      </c>
      <c r="AM679" s="132" t="s">
        <v>11</v>
      </c>
    </row>
    <row r="680" spans="1:39" s="45" customFormat="1" ht="15.95" customHeight="1" x14ac:dyDescent="0.4">
      <c r="A680" s="132" t="str">
        <f t="shared" si="224"/>
        <v>DiciembreConfederación del Canadá Dominicana, S. A.</v>
      </c>
      <c r="B680" s="51" t="s">
        <v>127</v>
      </c>
      <c r="C680" s="88">
        <f t="shared" si="225"/>
        <v>0</v>
      </c>
      <c r="D680" s="88">
        <f t="shared" si="226"/>
        <v>0</v>
      </c>
      <c r="E680" s="87" t="s">
        <v>171</v>
      </c>
      <c r="F680" s="87" t="s">
        <v>171</v>
      </c>
      <c r="G680" s="87">
        <f t="shared" si="227"/>
        <v>0</v>
      </c>
      <c r="H680" s="87" t="s">
        <v>171</v>
      </c>
      <c r="I680" s="87" t="s">
        <v>171</v>
      </c>
      <c r="J680" s="87">
        <f t="shared" si="228"/>
        <v>0</v>
      </c>
      <c r="K680" s="87" t="s">
        <v>171</v>
      </c>
      <c r="L680" s="87" t="s">
        <v>171</v>
      </c>
      <c r="M680" s="87">
        <f t="shared" si="229"/>
        <v>0</v>
      </c>
      <c r="N680" s="87" t="s">
        <v>171</v>
      </c>
      <c r="O680" s="87" t="s">
        <v>171</v>
      </c>
      <c r="P680" s="87">
        <f t="shared" si="230"/>
        <v>0</v>
      </c>
      <c r="Q680" s="87" t="s">
        <v>171</v>
      </c>
      <c r="R680" s="87" t="s">
        <v>171</v>
      </c>
      <c r="S680" s="87">
        <f t="shared" si="231"/>
        <v>0</v>
      </c>
      <c r="T680" s="87" t="s">
        <v>171</v>
      </c>
      <c r="U680" s="87" t="s">
        <v>171</v>
      </c>
      <c r="V680" s="87">
        <f t="shared" si="232"/>
        <v>0</v>
      </c>
      <c r="W680" s="87" t="s">
        <v>171</v>
      </c>
      <c r="X680" s="87" t="s">
        <v>171</v>
      </c>
      <c r="Y680" s="87">
        <f t="shared" si="233"/>
        <v>0</v>
      </c>
      <c r="Z680" s="87" t="s">
        <v>171</v>
      </c>
      <c r="AA680" s="87" t="s">
        <v>171</v>
      </c>
      <c r="AB680" s="87">
        <f t="shared" si="234"/>
        <v>0</v>
      </c>
      <c r="AC680" s="87" t="s">
        <v>171</v>
      </c>
      <c r="AD680" s="87" t="s">
        <v>171</v>
      </c>
      <c r="AE680" s="87">
        <f t="shared" si="235"/>
        <v>0</v>
      </c>
      <c r="AF680" s="87" t="s">
        <v>171</v>
      </c>
      <c r="AG680" s="87" t="s">
        <v>171</v>
      </c>
      <c r="AH680" s="87">
        <f t="shared" si="236"/>
        <v>0</v>
      </c>
      <c r="AI680" s="87" t="s">
        <v>171</v>
      </c>
      <c r="AJ680" s="87" t="s">
        <v>171</v>
      </c>
      <c r="AK680" s="87">
        <f t="shared" si="237"/>
        <v>0</v>
      </c>
      <c r="AM680" s="132" t="s">
        <v>11</v>
      </c>
    </row>
    <row r="681" spans="1:39" s="45" customFormat="1" ht="15.95" customHeight="1" x14ac:dyDescent="0.4">
      <c r="A681" s="132" t="str">
        <f t="shared" si="224"/>
        <v>DiciembreAutoseguro, S. A.</v>
      </c>
      <c r="B681" s="51" t="s">
        <v>79</v>
      </c>
      <c r="C681" s="88">
        <f t="shared" si="225"/>
        <v>0</v>
      </c>
      <c r="D681" s="88">
        <f t="shared" si="226"/>
        <v>0</v>
      </c>
      <c r="E681" s="87" t="s">
        <v>171</v>
      </c>
      <c r="F681" s="87" t="s">
        <v>171</v>
      </c>
      <c r="G681" s="87">
        <f t="shared" si="227"/>
        <v>0</v>
      </c>
      <c r="H681" s="87" t="s">
        <v>171</v>
      </c>
      <c r="I681" s="87" t="s">
        <v>171</v>
      </c>
      <c r="J681" s="87">
        <f t="shared" si="228"/>
        <v>0</v>
      </c>
      <c r="K681" s="87" t="s">
        <v>171</v>
      </c>
      <c r="L681" s="87" t="s">
        <v>171</v>
      </c>
      <c r="M681" s="87">
        <f t="shared" si="229"/>
        <v>0</v>
      </c>
      <c r="N681" s="87" t="s">
        <v>171</v>
      </c>
      <c r="O681" s="87" t="s">
        <v>171</v>
      </c>
      <c r="P681" s="87">
        <f t="shared" si="230"/>
        <v>0</v>
      </c>
      <c r="Q681" s="87" t="s">
        <v>171</v>
      </c>
      <c r="R681" s="87" t="s">
        <v>171</v>
      </c>
      <c r="S681" s="87">
        <f t="shared" si="231"/>
        <v>0</v>
      </c>
      <c r="T681" s="87" t="s">
        <v>171</v>
      </c>
      <c r="U681" s="87" t="s">
        <v>171</v>
      </c>
      <c r="V681" s="87">
        <f t="shared" si="232"/>
        <v>0</v>
      </c>
      <c r="W681" s="87" t="s">
        <v>171</v>
      </c>
      <c r="X681" s="87" t="s">
        <v>171</v>
      </c>
      <c r="Y681" s="87">
        <f t="shared" si="233"/>
        <v>0</v>
      </c>
      <c r="Z681" s="87" t="s">
        <v>171</v>
      </c>
      <c r="AA681" s="87" t="s">
        <v>171</v>
      </c>
      <c r="AB681" s="87">
        <f t="shared" si="234"/>
        <v>0</v>
      </c>
      <c r="AC681" s="87" t="s">
        <v>171</v>
      </c>
      <c r="AD681" s="87" t="s">
        <v>171</v>
      </c>
      <c r="AE681" s="87">
        <f t="shared" si="235"/>
        <v>0</v>
      </c>
      <c r="AF681" s="87" t="s">
        <v>171</v>
      </c>
      <c r="AG681" s="87" t="s">
        <v>171</v>
      </c>
      <c r="AH681" s="87">
        <f t="shared" si="236"/>
        <v>0</v>
      </c>
      <c r="AI681" s="87" t="s">
        <v>171</v>
      </c>
      <c r="AJ681" s="87" t="s">
        <v>171</v>
      </c>
      <c r="AK681" s="87">
        <f t="shared" si="237"/>
        <v>0</v>
      </c>
      <c r="AM681" s="132" t="s">
        <v>11</v>
      </c>
    </row>
    <row r="682" spans="1:39" s="45" customFormat="1" ht="15.95" customHeight="1" x14ac:dyDescent="0.4">
      <c r="A682" s="132" t="str">
        <f t="shared" si="224"/>
        <v>DiciembreSeguros Yunen, S.A.</v>
      </c>
      <c r="B682" s="51" t="s">
        <v>128</v>
      </c>
      <c r="C682" s="88">
        <f t="shared" si="225"/>
        <v>0</v>
      </c>
      <c r="D682" s="88">
        <f t="shared" si="226"/>
        <v>0</v>
      </c>
      <c r="E682" s="87" t="s">
        <v>171</v>
      </c>
      <c r="F682" s="87" t="s">
        <v>171</v>
      </c>
      <c r="G682" s="87">
        <f t="shared" si="227"/>
        <v>0</v>
      </c>
      <c r="H682" s="87" t="s">
        <v>171</v>
      </c>
      <c r="I682" s="87" t="s">
        <v>171</v>
      </c>
      <c r="J682" s="87">
        <f t="shared" si="228"/>
        <v>0</v>
      </c>
      <c r="K682" s="87" t="s">
        <v>171</v>
      </c>
      <c r="L682" s="87" t="s">
        <v>171</v>
      </c>
      <c r="M682" s="87">
        <f t="shared" si="229"/>
        <v>0</v>
      </c>
      <c r="N682" s="87" t="s">
        <v>171</v>
      </c>
      <c r="O682" s="87" t="s">
        <v>171</v>
      </c>
      <c r="P682" s="87">
        <f t="shared" si="230"/>
        <v>0</v>
      </c>
      <c r="Q682" s="87" t="s">
        <v>171</v>
      </c>
      <c r="R682" s="87" t="s">
        <v>171</v>
      </c>
      <c r="S682" s="87">
        <f t="shared" si="231"/>
        <v>0</v>
      </c>
      <c r="T682" s="87" t="s">
        <v>171</v>
      </c>
      <c r="U682" s="87" t="s">
        <v>171</v>
      </c>
      <c r="V682" s="87">
        <f t="shared" si="232"/>
        <v>0</v>
      </c>
      <c r="W682" s="87" t="s">
        <v>171</v>
      </c>
      <c r="X682" s="87" t="s">
        <v>171</v>
      </c>
      <c r="Y682" s="87">
        <f t="shared" si="233"/>
        <v>0</v>
      </c>
      <c r="Z682" s="87" t="s">
        <v>171</v>
      </c>
      <c r="AA682" s="87" t="s">
        <v>171</v>
      </c>
      <c r="AB682" s="87">
        <f t="shared" si="234"/>
        <v>0</v>
      </c>
      <c r="AC682" s="87" t="s">
        <v>171</v>
      </c>
      <c r="AD682" s="87" t="s">
        <v>171</v>
      </c>
      <c r="AE682" s="87">
        <f t="shared" si="235"/>
        <v>0</v>
      </c>
      <c r="AF682" s="87" t="s">
        <v>171</v>
      </c>
      <c r="AG682" s="87" t="s">
        <v>171</v>
      </c>
      <c r="AH682" s="87">
        <f t="shared" si="236"/>
        <v>0</v>
      </c>
      <c r="AI682" s="87" t="s">
        <v>171</v>
      </c>
      <c r="AJ682" s="87" t="s">
        <v>171</v>
      </c>
      <c r="AK682" s="87">
        <f t="shared" si="237"/>
        <v>0</v>
      </c>
      <c r="AM682" s="132" t="s">
        <v>11</v>
      </c>
    </row>
    <row r="683" spans="1:39" s="45" customFormat="1" ht="15.95" customHeight="1" x14ac:dyDescent="0.4">
      <c r="A683" s="132" t="str">
        <f t="shared" si="224"/>
        <v>DiciembreHylseg Seguros S.A</v>
      </c>
      <c r="B683" s="51" t="s">
        <v>129</v>
      </c>
      <c r="C683" s="88">
        <f t="shared" si="225"/>
        <v>0</v>
      </c>
      <c r="D683" s="88">
        <f t="shared" si="226"/>
        <v>0</v>
      </c>
      <c r="E683" s="87" t="s">
        <v>171</v>
      </c>
      <c r="F683" s="87" t="s">
        <v>171</v>
      </c>
      <c r="G683" s="87">
        <f t="shared" si="227"/>
        <v>0</v>
      </c>
      <c r="H683" s="87" t="s">
        <v>171</v>
      </c>
      <c r="I683" s="87" t="s">
        <v>171</v>
      </c>
      <c r="J683" s="87">
        <f t="shared" si="228"/>
        <v>0</v>
      </c>
      <c r="K683" s="87" t="s">
        <v>171</v>
      </c>
      <c r="L683" s="87" t="s">
        <v>171</v>
      </c>
      <c r="M683" s="87">
        <f t="shared" si="229"/>
        <v>0</v>
      </c>
      <c r="N683" s="87" t="s">
        <v>171</v>
      </c>
      <c r="O683" s="87" t="s">
        <v>171</v>
      </c>
      <c r="P683" s="87">
        <f t="shared" si="230"/>
        <v>0</v>
      </c>
      <c r="Q683" s="87" t="s">
        <v>171</v>
      </c>
      <c r="R683" s="87" t="s">
        <v>171</v>
      </c>
      <c r="S683" s="87">
        <f t="shared" si="231"/>
        <v>0</v>
      </c>
      <c r="T683" s="87" t="s">
        <v>171</v>
      </c>
      <c r="U683" s="87" t="s">
        <v>171</v>
      </c>
      <c r="V683" s="87">
        <f t="shared" si="232"/>
        <v>0</v>
      </c>
      <c r="W683" s="87" t="s">
        <v>171</v>
      </c>
      <c r="X683" s="87" t="s">
        <v>171</v>
      </c>
      <c r="Y683" s="87">
        <f t="shared" si="233"/>
        <v>0</v>
      </c>
      <c r="Z683" s="87" t="s">
        <v>171</v>
      </c>
      <c r="AA683" s="87" t="s">
        <v>171</v>
      </c>
      <c r="AB683" s="87">
        <f t="shared" si="234"/>
        <v>0</v>
      </c>
      <c r="AC683" s="87" t="s">
        <v>171</v>
      </c>
      <c r="AD683" s="87" t="s">
        <v>171</v>
      </c>
      <c r="AE683" s="87">
        <f t="shared" si="235"/>
        <v>0</v>
      </c>
      <c r="AF683" s="87" t="s">
        <v>171</v>
      </c>
      <c r="AG683" s="87" t="s">
        <v>171</v>
      </c>
      <c r="AH683" s="87">
        <f t="shared" si="236"/>
        <v>0</v>
      </c>
      <c r="AI683" s="87" t="s">
        <v>171</v>
      </c>
      <c r="AJ683" s="87" t="s">
        <v>171</v>
      </c>
      <c r="AK683" s="87">
        <f t="shared" si="237"/>
        <v>0</v>
      </c>
      <c r="AM683" s="132" t="s">
        <v>11</v>
      </c>
    </row>
    <row r="684" spans="1:39" s="45" customFormat="1" ht="15.95" customHeight="1" x14ac:dyDescent="0.4">
      <c r="A684" s="132" t="str">
        <f t="shared" si="224"/>
        <v>DiciembreMidas Seguros, S.A.</v>
      </c>
      <c r="B684" s="51" t="s">
        <v>130</v>
      </c>
      <c r="C684" s="88">
        <f t="shared" si="225"/>
        <v>0</v>
      </c>
      <c r="D684" s="88">
        <f t="shared" si="226"/>
        <v>0</v>
      </c>
      <c r="E684" s="87" t="s">
        <v>171</v>
      </c>
      <c r="F684" s="87" t="s">
        <v>171</v>
      </c>
      <c r="G684" s="87">
        <f t="shared" si="227"/>
        <v>0</v>
      </c>
      <c r="H684" s="87" t="s">
        <v>171</v>
      </c>
      <c r="I684" s="87" t="s">
        <v>171</v>
      </c>
      <c r="J684" s="87">
        <f t="shared" si="228"/>
        <v>0</v>
      </c>
      <c r="K684" s="87" t="s">
        <v>171</v>
      </c>
      <c r="L684" s="87" t="s">
        <v>171</v>
      </c>
      <c r="M684" s="87">
        <f t="shared" si="229"/>
        <v>0</v>
      </c>
      <c r="N684" s="87" t="s">
        <v>171</v>
      </c>
      <c r="O684" s="87" t="s">
        <v>171</v>
      </c>
      <c r="P684" s="87">
        <f t="shared" si="230"/>
        <v>0</v>
      </c>
      <c r="Q684" s="87" t="s">
        <v>171</v>
      </c>
      <c r="R684" s="87" t="s">
        <v>171</v>
      </c>
      <c r="S684" s="87">
        <f t="shared" si="231"/>
        <v>0</v>
      </c>
      <c r="T684" s="87" t="s">
        <v>171</v>
      </c>
      <c r="U684" s="87" t="s">
        <v>171</v>
      </c>
      <c r="V684" s="87">
        <f t="shared" si="232"/>
        <v>0</v>
      </c>
      <c r="W684" s="87" t="s">
        <v>171</v>
      </c>
      <c r="X684" s="87" t="s">
        <v>171</v>
      </c>
      <c r="Y684" s="87">
        <f t="shared" si="233"/>
        <v>0</v>
      </c>
      <c r="Z684" s="87" t="s">
        <v>171</v>
      </c>
      <c r="AA684" s="87" t="s">
        <v>171</v>
      </c>
      <c r="AB684" s="87">
        <f t="shared" si="234"/>
        <v>0</v>
      </c>
      <c r="AC684" s="87" t="s">
        <v>171</v>
      </c>
      <c r="AD684" s="87" t="s">
        <v>171</v>
      </c>
      <c r="AE684" s="87">
        <f t="shared" si="235"/>
        <v>0</v>
      </c>
      <c r="AF684" s="87" t="s">
        <v>171</v>
      </c>
      <c r="AG684" s="87" t="s">
        <v>171</v>
      </c>
      <c r="AH684" s="87">
        <f t="shared" si="236"/>
        <v>0</v>
      </c>
      <c r="AI684" s="87" t="s">
        <v>171</v>
      </c>
      <c r="AJ684" s="87" t="s">
        <v>171</v>
      </c>
      <c r="AK684" s="87">
        <f t="shared" si="237"/>
        <v>0</v>
      </c>
      <c r="AM684" s="132" t="s">
        <v>11</v>
      </c>
    </row>
    <row r="685" spans="1:39" s="45" customFormat="1" ht="15.95" customHeight="1" thickBot="1" x14ac:dyDescent="0.45">
      <c r="A685" s="132" t="str">
        <f t="shared" si="224"/>
        <v>DiciembreUnit, S.A.</v>
      </c>
      <c r="B685" s="51" t="s">
        <v>131</v>
      </c>
      <c r="C685" s="88">
        <f t="shared" si="225"/>
        <v>0</v>
      </c>
      <c r="D685" s="88">
        <f t="shared" si="226"/>
        <v>0</v>
      </c>
      <c r="E685" s="87" t="s">
        <v>171</v>
      </c>
      <c r="F685" s="87" t="s">
        <v>171</v>
      </c>
      <c r="G685" s="87">
        <f t="shared" si="227"/>
        <v>0</v>
      </c>
      <c r="H685" s="87" t="s">
        <v>171</v>
      </c>
      <c r="I685" s="87" t="s">
        <v>171</v>
      </c>
      <c r="J685" s="87">
        <f t="shared" si="228"/>
        <v>0</v>
      </c>
      <c r="K685" s="87" t="s">
        <v>171</v>
      </c>
      <c r="L685" s="87" t="s">
        <v>171</v>
      </c>
      <c r="M685" s="87">
        <f t="shared" si="229"/>
        <v>0</v>
      </c>
      <c r="N685" s="87" t="s">
        <v>171</v>
      </c>
      <c r="O685" s="87" t="s">
        <v>171</v>
      </c>
      <c r="P685" s="87">
        <f t="shared" si="230"/>
        <v>0</v>
      </c>
      <c r="Q685" s="87" t="s">
        <v>171</v>
      </c>
      <c r="R685" s="87" t="s">
        <v>171</v>
      </c>
      <c r="S685" s="87">
        <f t="shared" si="231"/>
        <v>0</v>
      </c>
      <c r="T685" s="87" t="s">
        <v>171</v>
      </c>
      <c r="U685" s="87" t="s">
        <v>171</v>
      </c>
      <c r="V685" s="87">
        <f t="shared" si="232"/>
        <v>0</v>
      </c>
      <c r="W685" s="87" t="s">
        <v>171</v>
      </c>
      <c r="X685" s="87" t="s">
        <v>171</v>
      </c>
      <c r="Y685" s="87">
        <f t="shared" si="233"/>
        <v>0</v>
      </c>
      <c r="Z685" s="87" t="s">
        <v>171</v>
      </c>
      <c r="AA685" s="87" t="s">
        <v>171</v>
      </c>
      <c r="AB685" s="87">
        <f t="shared" si="234"/>
        <v>0</v>
      </c>
      <c r="AC685" s="87" t="s">
        <v>171</v>
      </c>
      <c r="AD685" s="87" t="s">
        <v>171</v>
      </c>
      <c r="AE685" s="87">
        <f t="shared" si="235"/>
        <v>0</v>
      </c>
      <c r="AF685" s="87" t="s">
        <v>171</v>
      </c>
      <c r="AG685" s="87" t="s">
        <v>171</v>
      </c>
      <c r="AH685" s="87">
        <f t="shared" si="236"/>
        <v>0</v>
      </c>
      <c r="AI685" s="87" t="s">
        <v>171</v>
      </c>
      <c r="AJ685" s="87" t="s">
        <v>171</v>
      </c>
      <c r="AK685" s="87">
        <f t="shared" si="237"/>
        <v>0</v>
      </c>
      <c r="AM685" s="132" t="s">
        <v>11</v>
      </c>
    </row>
    <row r="686" spans="1:39" ht="13.35" thickTop="1" thickBot="1" x14ac:dyDescent="0.45">
      <c r="B686" s="106" t="s">
        <v>19</v>
      </c>
      <c r="C686" s="107">
        <f>SUM(C653:C685)</f>
        <v>0</v>
      </c>
      <c r="D686" s="107">
        <f>SUM(D653:D685)</f>
        <v>0</v>
      </c>
      <c r="E686" s="107">
        <f>SUM(E653:E685)</f>
        <v>0</v>
      </c>
      <c r="F686" s="107">
        <f t="shared" ref="F686:AJ686" si="238">SUM(F653:F685)</f>
        <v>0</v>
      </c>
      <c r="G686" s="107">
        <f t="shared" si="238"/>
        <v>0</v>
      </c>
      <c r="H686" s="107">
        <f t="shared" si="238"/>
        <v>0</v>
      </c>
      <c r="I686" s="107">
        <f t="shared" si="238"/>
        <v>0</v>
      </c>
      <c r="J686" s="107">
        <f t="shared" si="238"/>
        <v>0</v>
      </c>
      <c r="K686" s="107">
        <f t="shared" si="238"/>
        <v>0</v>
      </c>
      <c r="L686" s="107">
        <f t="shared" si="238"/>
        <v>0</v>
      </c>
      <c r="M686" s="107">
        <f t="shared" si="238"/>
        <v>0</v>
      </c>
      <c r="N686" s="107">
        <f t="shared" si="238"/>
        <v>0</v>
      </c>
      <c r="O686" s="107">
        <f t="shared" si="238"/>
        <v>0</v>
      </c>
      <c r="P686" s="107">
        <f t="shared" si="238"/>
        <v>0</v>
      </c>
      <c r="Q686" s="107">
        <f t="shared" si="238"/>
        <v>0</v>
      </c>
      <c r="R686" s="107">
        <f t="shared" si="238"/>
        <v>0</v>
      </c>
      <c r="S686" s="107">
        <f t="shared" si="238"/>
        <v>0</v>
      </c>
      <c r="T686" s="107">
        <f t="shared" si="238"/>
        <v>0</v>
      </c>
      <c r="U686" s="107">
        <f t="shared" si="238"/>
        <v>0</v>
      </c>
      <c r="V686" s="107">
        <f t="shared" si="238"/>
        <v>0</v>
      </c>
      <c r="W686" s="107">
        <f t="shared" si="238"/>
        <v>0</v>
      </c>
      <c r="X686" s="107">
        <f t="shared" si="238"/>
        <v>0</v>
      </c>
      <c r="Y686" s="107">
        <f t="shared" si="238"/>
        <v>0</v>
      </c>
      <c r="Z686" s="107">
        <f t="shared" si="238"/>
        <v>0</v>
      </c>
      <c r="AA686" s="107">
        <f t="shared" si="238"/>
        <v>0</v>
      </c>
      <c r="AB686" s="107">
        <f t="shared" si="238"/>
        <v>0</v>
      </c>
      <c r="AC686" s="107">
        <f t="shared" si="238"/>
        <v>0</v>
      </c>
      <c r="AD686" s="107">
        <f t="shared" si="238"/>
        <v>0</v>
      </c>
      <c r="AE686" s="107">
        <f t="shared" si="238"/>
        <v>0</v>
      </c>
      <c r="AF686" s="107">
        <f t="shared" si="238"/>
        <v>0</v>
      </c>
      <c r="AG686" s="107">
        <f t="shared" si="238"/>
        <v>0</v>
      </c>
      <c r="AH686" s="107">
        <f t="shared" si="238"/>
        <v>0</v>
      </c>
      <c r="AI686" s="107">
        <f t="shared" si="238"/>
        <v>0</v>
      </c>
      <c r="AJ686" s="107">
        <f t="shared" si="238"/>
        <v>0</v>
      </c>
      <c r="AK686" s="105"/>
    </row>
    <row r="687" spans="1:39" ht="13" thickTop="1" x14ac:dyDescent="0.4">
      <c r="B687" s="34"/>
      <c r="C687" s="35"/>
      <c r="D687" s="34"/>
      <c r="E687" s="35"/>
      <c r="F687" s="156" t="e">
        <f>F686/$D$686</f>
        <v>#DIV/0!</v>
      </c>
      <c r="G687" s="34"/>
      <c r="H687" s="35"/>
      <c r="I687" s="156" t="e">
        <f>I686/$D$686</f>
        <v>#DIV/0!</v>
      </c>
      <c r="J687" s="34"/>
      <c r="K687" s="34"/>
      <c r="L687" s="157" t="e">
        <f>L686/$D$686</f>
        <v>#DIV/0!</v>
      </c>
      <c r="M687" s="34"/>
      <c r="N687" s="34"/>
      <c r="O687" s="156" t="e">
        <f>O686/$D$686</f>
        <v>#DIV/0!</v>
      </c>
      <c r="P687" s="34"/>
      <c r="Q687" s="34"/>
      <c r="R687" s="156" t="e">
        <f>R686/$D$686</f>
        <v>#DIV/0!</v>
      </c>
      <c r="S687" s="34"/>
      <c r="T687" s="34"/>
      <c r="U687" s="156" t="e">
        <f>U686/$D$686</f>
        <v>#DIV/0!</v>
      </c>
      <c r="V687" s="34"/>
      <c r="W687" s="34"/>
      <c r="X687" s="156" t="e">
        <f>X686/$D$686</f>
        <v>#DIV/0!</v>
      </c>
      <c r="Y687" s="34"/>
      <c r="Z687" s="34"/>
      <c r="AA687" s="156" t="e">
        <f>AA686/$D$686</f>
        <v>#DIV/0!</v>
      </c>
      <c r="AB687" s="34"/>
      <c r="AC687" s="34"/>
      <c r="AD687" s="156" t="e">
        <f>AD686/$D$686</f>
        <v>#DIV/0!</v>
      </c>
      <c r="AE687" s="34"/>
      <c r="AF687" s="34"/>
      <c r="AG687" s="156" t="e">
        <f>AG686/$D$686</f>
        <v>#DIV/0!</v>
      </c>
      <c r="AH687" s="34"/>
      <c r="AI687" s="34"/>
      <c r="AJ687" s="156" t="e">
        <f>AJ686/$D$686</f>
        <v>#DIV/0!</v>
      </c>
      <c r="AK687" s="34"/>
    </row>
    <row r="688" spans="1:39" x14ac:dyDescent="0.4">
      <c r="B688" s="5" t="s">
        <v>38</v>
      </c>
      <c r="C688" s="178">
        <f>IFERROR(D686/C689*100,0)</f>
        <v>0</v>
      </c>
      <c r="D688" s="178"/>
      <c r="E688" s="178">
        <f>IFERROR(F686/E689*100,0)</f>
        <v>0</v>
      </c>
      <c r="F688" s="178"/>
      <c r="G688" s="36"/>
      <c r="H688" s="178">
        <f>IFERROR(I686/H689*100,0)</f>
        <v>0</v>
      </c>
      <c r="I688" s="178"/>
      <c r="J688" s="36"/>
      <c r="K688" s="178">
        <f>IFERROR(L686/K689*100,0)</f>
        <v>0</v>
      </c>
      <c r="L688" s="178"/>
      <c r="M688" s="36"/>
      <c r="N688" s="178">
        <f>IFERROR(O686/N689*100,0)</f>
        <v>0</v>
      </c>
      <c r="O688" s="178"/>
      <c r="P688" s="36"/>
      <c r="Q688" s="178">
        <f>IFERROR(R686/Q689*100,0)</f>
        <v>0</v>
      </c>
      <c r="R688" s="178"/>
      <c r="S688" s="36"/>
      <c r="T688" s="178">
        <f>IFERROR(U686/T689*100,0)</f>
        <v>0</v>
      </c>
      <c r="U688" s="178"/>
      <c r="V688" s="36"/>
      <c r="W688" s="178">
        <f>IFERROR(X686/W689*100,0)</f>
        <v>0</v>
      </c>
      <c r="X688" s="178"/>
      <c r="Y688" s="36"/>
      <c r="Z688" s="178">
        <f>IFERROR(AA686/Z689*100,0)</f>
        <v>0</v>
      </c>
      <c r="AA688" s="178"/>
      <c r="AB688" s="36"/>
      <c r="AC688" s="178">
        <f>IFERROR(AD686/AC689*100,0)</f>
        <v>0</v>
      </c>
      <c r="AD688" s="178"/>
      <c r="AE688" s="36"/>
      <c r="AF688" s="178">
        <f>IFERROR(AG686/AF689*100,0)</f>
        <v>0</v>
      </c>
      <c r="AG688" s="178"/>
      <c r="AH688" s="36"/>
      <c r="AI688" s="178">
        <f>IFERROR(AJ686/AI689*100,0)</f>
        <v>0</v>
      </c>
      <c r="AJ688" s="178"/>
      <c r="AK688" s="36"/>
    </row>
    <row r="689" spans="2:37" x14ac:dyDescent="0.4">
      <c r="B689" s="5" t="s">
        <v>39</v>
      </c>
      <c r="C689" s="180">
        <f>IFERROR(C686+D686,0)</f>
        <v>0</v>
      </c>
      <c r="D689" s="181"/>
      <c r="E689" s="180">
        <f>IFERROR(E686+F686,0)</f>
        <v>0</v>
      </c>
      <c r="F689" s="181"/>
      <c r="G689" s="37"/>
      <c r="H689" s="180">
        <f>IFERROR(H686+I686,0)</f>
        <v>0</v>
      </c>
      <c r="I689" s="181"/>
      <c r="J689" s="37"/>
      <c r="K689" s="180">
        <f>IFERROR(K686+L686,0)</f>
        <v>0</v>
      </c>
      <c r="L689" s="181"/>
      <c r="M689" s="37"/>
      <c r="N689" s="180">
        <f>IFERROR(N686+O686,0)</f>
        <v>0</v>
      </c>
      <c r="O689" s="181"/>
      <c r="P689" s="37"/>
      <c r="Q689" s="180">
        <f>IFERROR(Q686+R686,0)</f>
        <v>0</v>
      </c>
      <c r="R689" s="181"/>
      <c r="S689" s="37"/>
      <c r="T689" s="180">
        <f>IFERROR(T686+U686,0)</f>
        <v>0</v>
      </c>
      <c r="U689" s="181"/>
      <c r="V689" s="37"/>
      <c r="W689" s="180">
        <f>IFERROR(W686+X686,0)</f>
        <v>0</v>
      </c>
      <c r="X689" s="181"/>
      <c r="Y689" s="37"/>
      <c r="Z689" s="180">
        <f>IFERROR(Z686+AA686,0)</f>
        <v>0</v>
      </c>
      <c r="AA689" s="181"/>
      <c r="AB689" s="37"/>
      <c r="AC689" s="180">
        <f>IFERROR(AC686+AD686,0)</f>
        <v>0</v>
      </c>
      <c r="AD689" s="181"/>
      <c r="AE689" s="37"/>
      <c r="AF689" s="180">
        <f>IFERROR(AF686+AG686,0)</f>
        <v>0</v>
      </c>
      <c r="AG689" s="181"/>
      <c r="AH689" s="37"/>
      <c r="AI689" s="180">
        <f>IFERROR(AI686+AJ686,0)</f>
        <v>0</v>
      </c>
      <c r="AJ689" s="181"/>
      <c r="AK689" s="37"/>
    </row>
    <row r="690" spans="2:37" x14ac:dyDescent="0.4">
      <c r="B690" s="5" t="s">
        <v>40</v>
      </c>
      <c r="C690" s="178">
        <f>SUM(E690:AJ690,0)</f>
        <v>0</v>
      </c>
      <c r="D690" s="181"/>
      <c r="E690" s="178">
        <f>IFERROR(E689/C689*100,0)</f>
        <v>0</v>
      </c>
      <c r="F690" s="178"/>
      <c r="G690" s="36"/>
      <c r="H690" s="178">
        <f>IFERROR(H689/C689*100,0)</f>
        <v>0</v>
      </c>
      <c r="I690" s="178"/>
      <c r="J690" s="36"/>
      <c r="K690" s="178">
        <f>IFERROR(K689/C689*100,0)</f>
        <v>0</v>
      </c>
      <c r="L690" s="178"/>
      <c r="M690" s="36"/>
      <c r="N690" s="178">
        <f>IFERROR(N689/C689*100,0)</f>
        <v>0</v>
      </c>
      <c r="O690" s="178"/>
      <c r="P690" s="36"/>
      <c r="Q690" s="178">
        <f>IFERROR(Q689/C689*100,0)</f>
        <v>0</v>
      </c>
      <c r="R690" s="178"/>
      <c r="S690" s="36"/>
      <c r="T690" s="178">
        <f>IFERROR(T689/C689*100,0)</f>
        <v>0</v>
      </c>
      <c r="U690" s="178"/>
      <c r="V690" s="36"/>
      <c r="W690" s="178">
        <f>IFERROR(W689/C689*100,0)</f>
        <v>0</v>
      </c>
      <c r="X690" s="178"/>
      <c r="Y690" s="36"/>
      <c r="Z690" s="178">
        <f>IFERROR(Z689/C689*100,0)</f>
        <v>0</v>
      </c>
      <c r="AA690" s="178"/>
      <c r="AB690" s="36"/>
      <c r="AC690" s="178">
        <f>IFERROR(AC689/C689*100,0)</f>
        <v>0</v>
      </c>
      <c r="AD690" s="178"/>
      <c r="AE690" s="36"/>
      <c r="AF690" s="178">
        <f>IFERROR(AF689/C689*100,0)</f>
        <v>0</v>
      </c>
      <c r="AG690" s="178"/>
      <c r="AH690" s="36"/>
      <c r="AI690" s="178">
        <f>IFERROR(AI689/C689*100,0)</f>
        <v>0</v>
      </c>
      <c r="AJ690" s="178"/>
      <c r="AK690" s="36"/>
    </row>
    <row r="691" spans="2:37" x14ac:dyDescent="0.4">
      <c r="B691" s="93" t="s">
        <v>172</v>
      </c>
      <c r="C691" s="136"/>
    </row>
    <row r="693" spans="2:37" x14ac:dyDescent="0.4">
      <c r="C693" s="41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H528:I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C527:D527"/>
    <mergeCell ref="AC489:AD489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E420:F420"/>
    <mergeCell ref="W420:X420"/>
    <mergeCell ref="N422:O422"/>
    <mergeCell ref="C436:D436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H489:I489"/>
    <mergeCell ref="K489:L489"/>
    <mergeCell ref="AF489:AG489"/>
    <mergeCell ref="K473:L473"/>
    <mergeCell ref="H436:I436"/>
    <mergeCell ref="K436:L436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AI368:AJ368"/>
    <mergeCell ref="AF368:AG368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Z314:AA314"/>
    <mergeCell ref="AF315:AG315"/>
    <mergeCell ref="AI315:AJ315"/>
    <mergeCell ref="T315:U315"/>
    <mergeCell ref="AC315:AD315"/>
    <mergeCell ref="W315:X315"/>
    <mergeCell ref="C315:D315"/>
    <mergeCell ref="B276:B277"/>
    <mergeCell ref="H276:I276"/>
    <mergeCell ref="K276:L276"/>
    <mergeCell ref="Z262:AA262"/>
    <mergeCell ref="AC262:AD262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B116:B117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C116:D116"/>
    <mergeCell ref="E116:F116"/>
    <mergeCell ref="H116:I116"/>
    <mergeCell ref="N116:O116"/>
    <mergeCell ref="K116:L116"/>
    <mergeCell ref="Q116:R116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44:D44"/>
    <mergeCell ref="H45:I45"/>
    <mergeCell ref="K44:L44"/>
    <mergeCell ref="K46:L46"/>
    <mergeCell ref="N46:O46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AI116:AJ11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E46:F46"/>
    <mergeCell ref="C61:D61"/>
    <mergeCell ref="E61:F61"/>
    <mergeCell ref="W46:X46"/>
    <mergeCell ref="Z46:AA46"/>
    <mergeCell ref="K155:L155"/>
    <mergeCell ref="N155:O155"/>
    <mergeCell ref="C153:D153"/>
    <mergeCell ref="Q155:R155"/>
    <mergeCell ref="Z100:AA100"/>
    <mergeCell ref="W101:X101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Z101:AA101"/>
    <mergeCell ref="AF46:AG46"/>
    <mergeCell ref="AC46:AD46"/>
    <mergeCell ref="T116:U116"/>
    <mergeCell ref="Z61:AA61"/>
    <mergeCell ref="B55:AJ55"/>
    <mergeCell ref="B56:AJ56"/>
    <mergeCell ref="B57:AJ57"/>
    <mergeCell ref="B58:AJ58"/>
    <mergeCell ref="B110:AJ110"/>
    <mergeCell ref="B111:AJ111"/>
    <mergeCell ref="B112:AJ112"/>
    <mergeCell ref="B113:AJ113"/>
    <mergeCell ref="K154:L154"/>
    <mergeCell ref="AI154:AJ154"/>
    <mergeCell ref="Z155:AA155"/>
    <mergeCell ref="H155:I155"/>
    <mergeCell ref="K475:L475"/>
    <mergeCell ref="N475:O475"/>
    <mergeCell ref="Z474:AA474"/>
    <mergeCell ref="Q209:R209"/>
    <mergeCell ref="N224:O224"/>
    <mergeCell ref="T224:U224"/>
    <mergeCell ref="T436:U436"/>
    <mergeCell ref="C313:D313"/>
    <mergeCell ref="E313:F313"/>
    <mergeCell ref="H313:I313"/>
    <mergeCell ref="H368:I368"/>
    <mergeCell ref="T313:U313"/>
    <mergeCell ref="T331:U331"/>
    <mergeCell ref="H314:I314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N207:O207"/>
    <mergeCell ref="C207:D207"/>
    <mergeCell ref="K207:L207"/>
    <mergeCell ref="AI209:AJ209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K170:L170"/>
    <mergeCell ref="N170:O170"/>
    <mergeCell ref="Z208:AA20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87" t="s">
        <v>41</v>
      </c>
      <c r="B1" s="187"/>
      <c r="C1" s="187"/>
      <c r="D1" s="187"/>
      <c r="E1" s="187"/>
    </row>
    <row r="2" spans="1:7" x14ac:dyDescent="0.4">
      <c r="A2" s="169" t="s">
        <v>58</v>
      </c>
      <c r="B2" s="169"/>
      <c r="C2" s="169"/>
      <c r="D2" s="169"/>
      <c r="E2" s="169"/>
    </row>
    <row r="3" spans="1:7" x14ac:dyDescent="0.4">
      <c r="A3" s="169" t="str">
        <f>"Enero"&amp;'P.N.C. x Comp. x Ramos'!A1&amp;", 2021 - 2022"</f>
        <v>Enero - Mayo, 2021 - 2022</v>
      </c>
      <c r="B3" s="169"/>
      <c r="C3" s="169"/>
      <c r="D3" s="169"/>
      <c r="E3" s="169"/>
    </row>
    <row r="4" spans="1:7" x14ac:dyDescent="0.4">
      <c r="A4" s="169" t="s">
        <v>91</v>
      </c>
      <c r="B4" s="169"/>
      <c r="C4" s="169"/>
      <c r="D4" s="169"/>
      <c r="E4" s="169"/>
    </row>
    <row r="8" spans="1:7" ht="15.95" customHeight="1" x14ac:dyDescent="0.4">
      <c r="A8" s="188" t="s">
        <v>33</v>
      </c>
      <c r="B8" s="189" t="s">
        <v>54</v>
      </c>
      <c r="C8" s="190"/>
      <c r="D8" s="190"/>
      <c r="E8" s="191"/>
    </row>
    <row r="9" spans="1:7" ht="15.95" customHeight="1" x14ac:dyDescent="0.4">
      <c r="A9" s="188"/>
      <c r="B9" s="189">
        <v>2021</v>
      </c>
      <c r="C9" s="191"/>
      <c r="D9" s="189">
        <v>2022</v>
      </c>
      <c r="E9" s="191"/>
    </row>
    <row r="10" spans="1:7" ht="15.95" customHeight="1" x14ac:dyDescent="0.4">
      <c r="A10" s="48" t="str">
        <f>HLOOKUP($A$8,'PNC Posic. y Partic.'!$B$7:$B$19,D10+2,0)</f>
        <v>Seguros Universal, S. A.</v>
      </c>
      <c r="B10" s="47">
        <f>VLOOKUP(A10,'PNC Posic. y Partic.'!$B$9:$F$41,4,0)</f>
        <v>1</v>
      </c>
      <c r="C10" s="71">
        <f>VLOOKUP(A10,'PNC Posic. y Partic.'!$B$9:$F$41,5,0)</f>
        <v>8236414313.5500011</v>
      </c>
      <c r="D10" s="47">
        <v>1</v>
      </c>
      <c r="E10" s="71">
        <f>VLOOKUP(D10,'P.N.C. x Comp. x Ramos'!$A$9:$C$41,3,0)</f>
        <v>8917945821.3600025</v>
      </c>
      <c r="F10" s="123">
        <f>E10/1000000</f>
        <v>8917.9458213600028</v>
      </c>
      <c r="G10" s="124">
        <f>(E10-C10)/C10</f>
        <v>8.2746141933242853E-2</v>
      </c>
    </row>
    <row r="11" spans="1:7" ht="15.95" customHeight="1" x14ac:dyDescent="0.4">
      <c r="A11" s="50" t="str">
        <f>HLOOKUP($A$8,'PNC Posic. y Partic.'!$B$7:$B$19,D11+2,0)</f>
        <v>Humano Seguros, S. A.</v>
      </c>
      <c r="B11" s="47">
        <f>VLOOKUP(A11,'PNC Posic. y Partic.'!$B$9:$F$41,4,0)</f>
        <v>2</v>
      </c>
      <c r="C11" s="71">
        <f>VLOOKUP(A11,'PNC Posic. y Partic.'!$B$9:$F$41,5,0)</f>
        <v>5322474847.4200001</v>
      </c>
      <c r="D11" s="47">
        <v>2</v>
      </c>
      <c r="E11" s="71">
        <f>VLOOKUP(D11,'P.N.C. x Comp. x Ramos'!$A$9:$C$41,3,0)</f>
        <v>6296276706.8100014</v>
      </c>
      <c r="F11" s="123">
        <f t="shared" ref="F11:F19" si="0">E11/1000000</f>
        <v>6296.2767068100011</v>
      </c>
      <c r="G11" s="124">
        <f t="shared" ref="G11:G19" si="1">(E11-C11)/C11</f>
        <v>0.18296034970687347</v>
      </c>
    </row>
    <row r="12" spans="1:7" ht="15.95" customHeight="1" x14ac:dyDescent="0.4">
      <c r="A12" s="50" t="str">
        <f>HLOOKUP($A$8,'PNC Posic. y Partic.'!$B$7:$B$19,D12+2,0)</f>
        <v>Seguros Reservas, S. A.</v>
      </c>
      <c r="B12" s="47">
        <f>VLOOKUP(A12,'PNC Posic. y Partic.'!$B$9:$F$41,4,0)</f>
        <v>3</v>
      </c>
      <c r="C12" s="71">
        <f>VLOOKUP(A12,'PNC Posic. y Partic.'!$B$9:$F$41,5,0)</f>
        <v>4805049937.0599995</v>
      </c>
      <c r="D12" s="47">
        <v>3</v>
      </c>
      <c r="E12" s="71">
        <f>VLOOKUP(D12,'P.N.C. x Comp. x Ramos'!$A$9:$C$41,3,0)</f>
        <v>5595821721.6600008</v>
      </c>
      <c r="F12" s="123">
        <f t="shared" si="0"/>
        <v>5595.8217216600005</v>
      </c>
      <c r="G12" s="124">
        <f t="shared" si="1"/>
        <v>0.16457098156275149</v>
      </c>
    </row>
    <row r="13" spans="1:7" ht="15.95" customHeight="1" x14ac:dyDescent="0.4">
      <c r="A13" s="50" t="str">
        <f>HLOOKUP($A$8,'PNC Posic. y Partic.'!$B$7:$B$19,D13+2,0)</f>
        <v>Mapfre BHD Compañía de Seguros</v>
      </c>
      <c r="B13" s="47">
        <f>VLOOKUP(A13,'PNC Posic. y Partic.'!$B$9:$F$41,4,0)</f>
        <v>4</v>
      </c>
      <c r="C13" s="71">
        <f>VLOOKUP(A13,'PNC Posic. y Partic.'!$B$9:$F$41,5,0)</f>
        <v>3846464782.6999998</v>
      </c>
      <c r="D13" s="47">
        <v>4</v>
      </c>
      <c r="E13" s="71">
        <f>VLOOKUP(D13,'P.N.C. x Comp. x Ramos'!$A$9:$C$41,3,0)</f>
        <v>4316307014.9100008</v>
      </c>
      <c r="F13" s="123">
        <f t="shared" si="0"/>
        <v>4316.3070149100004</v>
      </c>
      <c r="G13" s="124">
        <f t="shared" si="1"/>
        <v>0.12214910541315249</v>
      </c>
    </row>
    <row r="14" spans="1:7" ht="15.95" customHeight="1" x14ac:dyDescent="0.4">
      <c r="A14" s="50" t="str">
        <f>HLOOKUP($A$8,'PNC Posic. y Partic.'!$B$7:$B$19,D14+2,0)</f>
        <v>Seguros Sura, S.A.</v>
      </c>
      <c r="B14" s="47">
        <f>VLOOKUP(A14,'PNC Posic. y Partic.'!$B$9:$F$41,4,0)</f>
        <v>6</v>
      </c>
      <c r="C14" s="71">
        <f>VLOOKUP(A14,'PNC Posic. y Partic.'!$B$9:$F$41,5,0)</f>
        <v>2589064244.8400002</v>
      </c>
      <c r="D14" s="47">
        <v>5</v>
      </c>
      <c r="E14" s="71">
        <f>VLOOKUP(D14,'P.N.C. x Comp. x Ramos'!$A$9:$C$41,3,0)</f>
        <v>3049123377.77</v>
      </c>
      <c r="F14" s="123">
        <f t="shared" si="0"/>
        <v>3049.1233777699999</v>
      </c>
      <c r="G14" s="124">
        <f t="shared" si="1"/>
        <v>0.17769320859723614</v>
      </c>
    </row>
    <row r="15" spans="1:7" ht="15.95" customHeight="1" x14ac:dyDescent="0.4">
      <c r="A15" s="50" t="str">
        <f>HLOOKUP($A$8,'PNC Posic. y Partic.'!$B$7:$B$19,D15+2,0)</f>
        <v>La Colonial, S. A., Compañia De Seguros</v>
      </c>
      <c r="B15" s="47">
        <f>VLOOKUP(A15,'PNC Posic. y Partic.'!$B$9:$F$41,4,0)</f>
        <v>5</v>
      </c>
      <c r="C15" s="71">
        <f>VLOOKUP(A15,'PNC Posic. y Partic.'!$B$9:$F$41,5,0)</f>
        <v>2887555983.3299994</v>
      </c>
      <c r="D15" s="47">
        <v>6</v>
      </c>
      <c r="E15" s="71">
        <f>VLOOKUP(D15,'P.N.C. x Comp. x Ramos'!$A$9:$C$41,3,0)</f>
        <v>2952495978.1699996</v>
      </c>
      <c r="F15" s="123">
        <f t="shared" si="0"/>
        <v>2952.4959781699995</v>
      </c>
      <c r="G15" s="124">
        <f t="shared" si="1"/>
        <v>2.2489605470820961E-2</v>
      </c>
    </row>
    <row r="16" spans="1:7" ht="15.95" customHeight="1" x14ac:dyDescent="0.4">
      <c r="A16" s="50" t="str">
        <f>HLOOKUP($A$8,'PNC Posic. y Partic.'!$B$7:$B$19,D16+2,0)</f>
        <v>Seguros Crecer, S. A.</v>
      </c>
      <c r="B16" s="47">
        <f>VLOOKUP(A16,'PNC Posic. y Partic.'!$B$9:$F$41,4,0)</f>
        <v>8</v>
      </c>
      <c r="C16" s="71">
        <f>VLOOKUP(A16,'PNC Posic. y Partic.'!$B$9:$F$41,5,0)</f>
        <v>1006517633.22</v>
      </c>
      <c r="D16" s="47">
        <v>7</v>
      </c>
      <c r="E16" s="71">
        <f>VLOOKUP(D16,'P.N.C. x Comp. x Ramos'!$A$9:$C$41,3,0)</f>
        <v>1437121961.2299998</v>
      </c>
      <c r="F16" s="123">
        <f t="shared" si="0"/>
        <v>1437.1219612299997</v>
      </c>
      <c r="G16" s="124">
        <f t="shared" si="1"/>
        <v>0.42781598036433033</v>
      </c>
    </row>
    <row r="17" spans="1:7" ht="15.95" customHeight="1" x14ac:dyDescent="0.4">
      <c r="A17" s="50" t="str">
        <f>HLOOKUP($A$8,'PNC Posic. y Partic.'!$B$7:$B$19,D17+2,0)</f>
        <v>Worldwide Seguros, S. A.</v>
      </c>
      <c r="B17" s="47">
        <f>VLOOKUP(A17,'PNC Posic. y Partic.'!$B$9:$F$41,4,0)</f>
        <v>7</v>
      </c>
      <c r="C17" s="71">
        <f>VLOOKUP(A17,'PNC Posic. y Partic.'!$B$9:$F$41,5,0)</f>
        <v>1082218460.3499999</v>
      </c>
      <c r="D17" s="47">
        <v>8</v>
      </c>
      <c r="E17" s="71">
        <f>VLOOKUP(D17,'P.N.C. x Comp. x Ramos'!$A$9:$C$41,3,0)</f>
        <v>1117168808.9999998</v>
      </c>
      <c r="F17" s="123">
        <f t="shared" si="0"/>
        <v>1117.1688089999998</v>
      </c>
      <c r="G17" s="124">
        <f t="shared" si="1"/>
        <v>3.2295095611930863E-2</v>
      </c>
    </row>
    <row r="18" spans="1:7" ht="15.95" customHeight="1" x14ac:dyDescent="0.4">
      <c r="A18" s="50" t="str">
        <f>HLOOKUP($A$8,'PNC Posic. y Partic.'!$B$7:$B$19,D18+2,0)</f>
        <v>General de Seguros, S. A.</v>
      </c>
      <c r="B18" s="47">
        <f>VLOOKUP(A18,'PNC Posic. y Partic.'!$B$9:$F$41,4,0)</f>
        <v>9</v>
      </c>
      <c r="C18" s="71">
        <f>VLOOKUP(A18,'PNC Posic. y Partic.'!$B$9:$F$41,5,0)</f>
        <v>668406406.12000012</v>
      </c>
      <c r="D18" s="47">
        <v>9</v>
      </c>
      <c r="E18" s="71">
        <f>VLOOKUP(D18,'P.N.C. x Comp. x Ramos'!$A$9:$C$41,3,0)</f>
        <v>747112272.57999992</v>
      </c>
      <c r="F18" s="123">
        <f t="shared" si="0"/>
        <v>747.11227257999997</v>
      </c>
      <c r="G18" s="124">
        <f t="shared" si="1"/>
        <v>0.11775151425743458</v>
      </c>
    </row>
    <row r="19" spans="1:7" ht="15.95" customHeight="1" x14ac:dyDescent="0.4">
      <c r="A19" s="50" t="str">
        <f>HLOOKUP($A$8,'PNC Posic. y Partic.'!$B$7:$B$19,D19+2,0)</f>
        <v>Seguros Pepín, S. A.</v>
      </c>
      <c r="B19" s="47">
        <f>VLOOKUP(A19,'PNC Posic. y Partic.'!$B$9:$F$41,4,0)</f>
        <v>10</v>
      </c>
      <c r="C19" s="71">
        <f>VLOOKUP(A19,'PNC Posic. y Partic.'!$B$9:$F$41,5,0)</f>
        <v>522978554.44</v>
      </c>
      <c r="D19" s="47">
        <v>10</v>
      </c>
      <c r="E19" s="71">
        <f>VLOOKUP(D19,'P.N.C. x Comp. x Ramos'!$A$9:$C$41,3,0)</f>
        <v>591849729.71999991</v>
      </c>
      <c r="F19" s="123">
        <f t="shared" si="0"/>
        <v>591.84972971999991</v>
      </c>
      <c r="G19" s="124">
        <f t="shared" si="1"/>
        <v>0.13169024751645209</v>
      </c>
    </row>
    <row r="20" spans="1:7" x14ac:dyDescent="0.4">
      <c r="A20" s="70" t="s">
        <v>172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125" t="s">
        <v>41</v>
      </c>
      <c r="B53" s="125"/>
      <c r="C53" s="125"/>
      <c r="D53" s="125"/>
      <c r="E53" s="12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88" t="s">
        <v>33</v>
      </c>
      <c r="B60" s="189" t="s">
        <v>54</v>
      </c>
      <c r="C60" s="190"/>
      <c r="D60" s="190"/>
      <c r="E60" s="191"/>
    </row>
    <row r="61" spans="1:5" ht="15.95" hidden="1" customHeight="1" x14ac:dyDescent="0.4">
      <c r="A61" s="188"/>
      <c r="B61" s="189">
        <v>2019</v>
      </c>
      <c r="C61" s="191"/>
      <c r="D61" s="189">
        <v>2020</v>
      </c>
      <c r="E61" s="191"/>
    </row>
    <row r="62" spans="1:5" ht="15.95" hidden="1" customHeight="1" x14ac:dyDescent="0.4">
      <c r="A62" s="48" t="s">
        <v>84</v>
      </c>
      <c r="B62" s="47"/>
      <c r="C62" s="71"/>
      <c r="D62" s="47">
        <v>1</v>
      </c>
      <c r="E62" s="59"/>
    </row>
    <row r="63" spans="1:5" ht="15.95" hidden="1" customHeight="1" x14ac:dyDescent="0.4">
      <c r="A63" s="50" t="s">
        <v>93</v>
      </c>
      <c r="B63" s="47"/>
      <c r="C63" s="71"/>
      <c r="D63" s="47">
        <v>2</v>
      </c>
      <c r="E63" s="59"/>
    </row>
    <row r="64" spans="1:5" ht="15.95" hidden="1" customHeight="1" x14ac:dyDescent="0.4">
      <c r="A64" s="50" t="s">
        <v>110</v>
      </c>
      <c r="B64" s="47"/>
      <c r="C64" s="71"/>
      <c r="D64" s="47">
        <v>3</v>
      </c>
      <c r="E64" s="59"/>
    </row>
    <row r="65" spans="1:5" ht="15.95" hidden="1" customHeight="1" x14ac:dyDescent="0.4">
      <c r="A65" s="50" t="s">
        <v>112</v>
      </c>
      <c r="B65" s="47"/>
      <c r="C65" s="71"/>
      <c r="D65" s="47">
        <v>4</v>
      </c>
      <c r="E65" s="59"/>
    </row>
    <row r="66" spans="1:5" ht="15.95" hidden="1" customHeight="1" x14ac:dyDescent="0.4">
      <c r="A66" s="50" t="s">
        <v>111</v>
      </c>
      <c r="B66" s="47"/>
      <c r="C66" s="71"/>
      <c r="D66" s="47">
        <v>5</v>
      </c>
      <c r="E66" s="59"/>
    </row>
    <row r="67" spans="1:5" ht="15.95" hidden="1" customHeight="1" x14ac:dyDescent="0.4">
      <c r="A67" s="50" t="s">
        <v>82</v>
      </c>
      <c r="B67" s="47"/>
      <c r="C67" s="71"/>
      <c r="D67" s="47">
        <v>6</v>
      </c>
      <c r="E67" s="59"/>
    </row>
    <row r="68" spans="1:5" ht="15.95" hidden="1" customHeight="1" x14ac:dyDescent="0.4">
      <c r="A68" s="50" t="s">
        <v>85</v>
      </c>
      <c r="B68" s="47"/>
      <c r="C68" s="71"/>
      <c r="D68" s="47">
        <v>7</v>
      </c>
      <c r="E68" s="59"/>
    </row>
    <row r="69" spans="1:5" ht="15.95" hidden="1" customHeight="1" x14ac:dyDescent="0.4">
      <c r="A69" s="50" t="s">
        <v>83</v>
      </c>
      <c r="B69" s="47"/>
      <c r="C69" s="71"/>
      <c r="D69" s="47">
        <v>8</v>
      </c>
      <c r="E69" s="59"/>
    </row>
    <row r="70" spans="1:5" ht="15.95" hidden="1" customHeight="1" x14ac:dyDescent="0.4">
      <c r="A70" s="50" t="s">
        <v>114</v>
      </c>
      <c r="B70" s="72"/>
      <c r="C70" s="73"/>
      <c r="D70" s="47">
        <v>9</v>
      </c>
      <c r="E70" s="59"/>
    </row>
    <row r="71" spans="1:5" ht="15.95" hidden="1" customHeight="1" x14ac:dyDescent="0.4">
      <c r="A71" s="50" t="s">
        <v>113</v>
      </c>
      <c r="B71" s="72"/>
      <c r="C71" s="73"/>
      <c r="D71" s="47">
        <v>10</v>
      </c>
      <c r="E71" s="59"/>
    </row>
    <row r="72" spans="1:5" hidden="1" x14ac:dyDescent="0.4">
      <c r="A72" s="70" t="s">
        <v>172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J20" sqref="J20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70" t="s">
        <v>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x14ac:dyDescent="0.4">
      <c r="A2" s="169" t="s">
        <v>63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x14ac:dyDescent="0.4">
      <c r="A3" s="169" t="s">
        <v>170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x14ac:dyDescent="0.4">
      <c r="A4" s="169" t="s">
        <v>91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6" spans="1:13" ht="15.35" x14ac:dyDescent="0.5">
      <c r="A6" s="188" t="s">
        <v>64</v>
      </c>
      <c r="B6" s="188" t="s">
        <v>0</v>
      </c>
      <c r="C6" s="192" t="s">
        <v>65</v>
      </c>
      <c r="D6" s="192"/>
      <c r="E6" s="192"/>
      <c r="F6" s="192"/>
      <c r="G6" s="192"/>
      <c r="H6" s="192"/>
      <c r="I6" s="192"/>
      <c r="J6" s="192"/>
      <c r="K6" s="192"/>
      <c r="L6" s="192"/>
      <c r="M6" s="192"/>
    </row>
    <row r="7" spans="1:13" ht="38" x14ac:dyDescent="0.4">
      <c r="A7" s="188"/>
      <c r="B7" s="188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4">
      <c r="A8" s="58" t="s">
        <v>23</v>
      </c>
      <c r="B8" s="76">
        <f>SUM(C8:M8)</f>
        <v>6386339260.4099998</v>
      </c>
      <c r="C8" s="48">
        <f>'P.N.C. x Comp. x Ramos'!D68</f>
        <v>22537593.889999997</v>
      </c>
      <c r="D8" s="48">
        <f>'P.N.C. x Comp. x Ramos'!E68</f>
        <v>1073382421.13</v>
      </c>
      <c r="E8" s="48">
        <f>'P.N.C. x Comp. x Ramos'!F68</f>
        <v>1697958034.1400001</v>
      </c>
      <c r="F8" s="48">
        <f>'P.N.C. x Comp. x Ramos'!G68</f>
        <v>43615771.360000007</v>
      </c>
      <c r="G8" s="48">
        <f>'P.N.C. x Comp. x Ramos'!H68</f>
        <v>1300820484.3299999</v>
      </c>
      <c r="H8" s="48">
        <f>'P.N.C. x Comp. x Ramos'!I68</f>
        <v>52713976.519999996</v>
      </c>
      <c r="I8" s="48">
        <f>'P.N.C. x Comp. x Ramos'!J68</f>
        <v>56119018.390000008</v>
      </c>
      <c r="J8" s="48">
        <f>'P.N.C. x Comp. x Ramos'!K68</f>
        <v>1630339617.2299998</v>
      </c>
      <c r="K8" s="48">
        <f>'P.N.C. x Comp. x Ramos'!L68</f>
        <v>51151066.210000001</v>
      </c>
      <c r="L8" s="48">
        <f>'P.N.C. x Comp. x Ramos'!M68</f>
        <v>119055243.56999996</v>
      </c>
      <c r="M8" s="48">
        <f>'P.N.C. x Comp. x Ramos'!N68</f>
        <v>338646033.63999999</v>
      </c>
    </row>
    <row r="9" spans="1:13" x14ac:dyDescent="0.4">
      <c r="A9" s="58" t="s">
        <v>1</v>
      </c>
      <c r="B9" s="76">
        <f>SUM(C9:M9)</f>
        <v>7455778580.8799992</v>
      </c>
      <c r="C9" s="48">
        <f>'P.N.C. x Comp. x Ramos'!D128</f>
        <v>32012741.039999999</v>
      </c>
      <c r="D9" s="48">
        <f>'P.N.C. x Comp. x Ramos'!E128</f>
        <v>1166718862.1499999</v>
      </c>
      <c r="E9" s="48">
        <f>'P.N.C. x Comp. x Ramos'!F128</f>
        <v>1961578435.7799995</v>
      </c>
      <c r="F9" s="48">
        <f>'P.N.C. x Comp. x Ramos'!G128</f>
        <v>55824488.470000006</v>
      </c>
      <c r="G9" s="48">
        <f>'P.N.C. x Comp. x Ramos'!H128</f>
        <v>1494199874.0600002</v>
      </c>
      <c r="H9" s="48">
        <f>'P.N.C. x Comp. x Ramos'!I128</f>
        <v>273608839.41000003</v>
      </c>
      <c r="I9" s="48">
        <f>'P.N.C. x Comp. x Ramos'!J128</f>
        <v>104890147.58999999</v>
      </c>
      <c r="J9" s="48">
        <f>'P.N.C. x Comp. x Ramos'!K128</f>
        <v>1654683358.8699999</v>
      </c>
      <c r="K9" s="48">
        <f>'P.N.C. x Comp. x Ramos'!L128</f>
        <v>72522520.379999995</v>
      </c>
      <c r="L9" s="48">
        <f>'P.N.C. x Comp. x Ramos'!M128</f>
        <v>169007987.81999996</v>
      </c>
      <c r="M9" s="48">
        <f>'P.N.C. x Comp. x Ramos'!N128</f>
        <v>470731325.30999994</v>
      </c>
    </row>
    <row r="10" spans="1:13" x14ac:dyDescent="0.4">
      <c r="A10" s="58" t="s">
        <v>2</v>
      </c>
      <c r="B10" s="76">
        <f>SUM(C10:M10)</f>
        <v>10161183389.080002</v>
      </c>
      <c r="C10" s="48">
        <f>'P.N.C. x Comp. x Ramos'!D188</f>
        <v>37203140.61999999</v>
      </c>
      <c r="D10" s="48">
        <f>'P.N.C. x Comp. x Ramos'!E188</f>
        <v>1198107695.7400002</v>
      </c>
      <c r="E10" s="48">
        <f>'P.N.C. x Comp. x Ramos'!F188</f>
        <v>2042639087.51</v>
      </c>
      <c r="F10" s="48">
        <f>'P.N.C. x Comp. x Ramos'!G188</f>
        <v>59999999.460000001</v>
      </c>
      <c r="G10" s="48">
        <f>'P.N.C. x Comp. x Ramos'!H188</f>
        <v>3966846365.9700003</v>
      </c>
      <c r="H10" s="48">
        <f>'P.N.C. x Comp. x Ramos'!I188</f>
        <v>63270778.340000011</v>
      </c>
      <c r="I10" s="48">
        <f>'P.N.C. x Comp. x Ramos'!J188</f>
        <v>129555027.94999999</v>
      </c>
      <c r="J10" s="48">
        <f>'P.N.C. x Comp. x Ramos'!K188</f>
        <v>1990070624.3200009</v>
      </c>
      <c r="K10" s="48">
        <f>'P.N.C. x Comp. x Ramos'!L188</f>
        <v>49725959.149999999</v>
      </c>
      <c r="L10" s="48">
        <f>'P.N.C. x Comp. x Ramos'!M188</f>
        <v>136528588.47999996</v>
      </c>
      <c r="M10" s="48">
        <f>'P.N.C. x Comp. x Ramos'!N188</f>
        <v>487236121.54000014</v>
      </c>
    </row>
    <row r="11" spans="1:13" x14ac:dyDescent="0.4">
      <c r="A11" s="58" t="s">
        <v>68</v>
      </c>
      <c r="B11" s="76">
        <f>SUBTOTAL(109,B8:B10)</f>
        <v>24003301230.370003</v>
      </c>
      <c r="C11" s="76">
        <f>SUM(C8:C10)</f>
        <v>91753475.549999982</v>
      </c>
      <c r="D11" s="76">
        <f t="shared" ref="D11:M11" si="0">SUM(D8:D10)</f>
        <v>3438208979.02</v>
      </c>
      <c r="E11" s="76">
        <f t="shared" si="0"/>
        <v>5702175557.4299994</v>
      </c>
      <c r="F11" s="76">
        <f t="shared" si="0"/>
        <v>159440259.29000002</v>
      </c>
      <c r="G11" s="76">
        <f t="shared" si="0"/>
        <v>6761866724.3600006</v>
      </c>
      <c r="H11" s="76">
        <f t="shared" si="0"/>
        <v>389593594.27000004</v>
      </c>
      <c r="I11" s="76">
        <f t="shared" si="0"/>
        <v>290564193.92999995</v>
      </c>
      <c r="J11" s="76">
        <f t="shared" si="0"/>
        <v>5275093600.4200001</v>
      </c>
      <c r="K11" s="76">
        <f t="shared" si="0"/>
        <v>173399545.74000001</v>
      </c>
      <c r="L11" s="76">
        <f t="shared" si="0"/>
        <v>424591819.86999989</v>
      </c>
      <c r="M11" s="76">
        <f t="shared" si="0"/>
        <v>1296613480.49</v>
      </c>
    </row>
    <row r="12" spans="1:13" x14ac:dyDescent="0.4">
      <c r="A12" s="58"/>
      <c r="B12" s="113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4">
      <c r="A13" s="58" t="s">
        <v>3</v>
      </c>
      <c r="B13" s="76">
        <f>SUM(C13:M13)</f>
        <v>7756182761.1300001</v>
      </c>
      <c r="C13" s="48">
        <f>'P.N.C. x Comp. x Ramos'!D249</f>
        <v>28741023.009999998</v>
      </c>
      <c r="D13" s="48">
        <f>'P.N.C. x Comp. x Ramos'!E249</f>
        <v>1203090339.3199997</v>
      </c>
      <c r="E13" s="48">
        <f>'P.N.C. x Comp. x Ramos'!F249</f>
        <v>1855692901.5899997</v>
      </c>
      <c r="F13" s="48">
        <f>'P.N.C. x Comp. x Ramos'!G249</f>
        <v>64776887.609999999</v>
      </c>
      <c r="G13" s="48">
        <f>'P.N.C. x Comp. x Ramos'!H249</f>
        <v>2062022587.9000001</v>
      </c>
      <c r="H13" s="48">
        <f>'P.N.C. x Comp. x Ramos'!I249</f>
        <v>47162815.960000008</v>
      </c>
      <c r="I13" s="48">
        <f>'P.N.C. x Comp. x Ramos'!J249</f>
        <v>146946689.53000003</v>
      </c>
      <c r="J13" s="48">
        <f>'P.N.C. x Comp. x Ramos'!K249</f>
        <v>1744544533.6500003</v>
      </c>
      <c r="K13" s="48">
        <f>'P.N.C. x Comp. x Ramos'!L249</f>
        <v>22444431.260000002</v>
      </c>
      <c r="L13" s="48">
        <f>'P.N.C. x Comp. x Ramos'!M249</f>
        <v>181251618.34</v>
      </c>
      <c r="M13" s="48">
        <f>'P.N.C. x Comp. x Ramos'!N249</f>
        <v>399508932.9600001</v>
      </c>
    </row>
    <row r="14" spans="1:13" x14ac:dyDescent="0.4">
      <c r="A14" s="58" t="s">
        <v>4</v>
      </c>
      <c r="B14" s="76">
        <f>SUM(C14:M14)</f>
        <v>7413719613.0100021</v>
      </c>
      <c r="C14" s="48">
        <f>'P.N.C. x Comp. x Ramos'!D310</f>
        <v>34109230.690000005</v>
      </c>
      <c r="D14" s="48">
        <f>'P.N.C. x Comp. x Ramos'!E310</f>
        <v>1234530317.47</v>
      </c>
      <c r="E14" s="48">
        <f>'P.N.C. x Comp. x Ramos'!F310</f>
        <v>1929333959.6600003</v>
      </c>
      <c r="F14" s="48">
        <f>'P.N.C. x Comp. x Ramos'!G310</f>
        <v>56156052.509999998</v>
      </c>
      <c r="G14" s="48">
        <f>'P.N.C. x Comp. x Ramos'!H310</f>
        <v>1639136354.98</v>
      </c>
      <c r="H14" s="48">
        <f>'P.N.C. x Comp. x Ramos'!I310</f>
        <v>50705470.920000002</v>
      </c>
      <c r="I14" s="48">
        <f>'P.N.C. x Comp. x Ramos'!J310</f>
        <v>111399690.99000001</v>
      </c>
      <c r="J14" s="48">
        <f>'P.N.C. x Comp. x Ramos'!K310</f>
        <v>1752161573.2700002</v>
      </c>
      <c r="K14" s="48">
        <f>'P.N.C. x Comp. x Ramos'!L310</f>
        <v>49549222.75</v>
      </c>
      <c r="L14" s="48">
        <f>'P.N.C. x Comp. x Ramos'!M310</f>
        <v>123091796.67999999</v>
      </c>
      <c r="M14" s="48">
        <f>'P.N.C. x Comp. x Ramos'!N310</f>
        <v>433545943.09000015</v>
      </c>
    </row>
    <row r="15" spans="1:13" x14ac:dyDescent="0.4">
      <c r="A15" s="58" t="s">
        <v>5</v>
      </c>
      <c r="B15" s="76">
        <f>SUM(C15:M15)</f>
        <v>0</v>
      </c>
      <c r="C15" s="48">
        <f>'P.N.C. x Comp. x Ramos'!D370</f>
        <v>0</v>
      </c>
      <c r="D15" s="48">
        <f>'P.N.C. x Comp. x Ramos'!E370</f>
        <v>0</v>
      </c>
      <c r="E15" s="48">
        <f>'P.N.C. x Comp. x Ramos'!F370</f>
        <v>0</v>
      </c>
      <c r="F15" s="48">
        <f>'P.N.C. x Comp. x Ramos'!G370</f>
        <v>0</v>
      </c>
      <c r="G15" s="48">
        <f>'P.N.C. x Comp. x Ramos'!H370</f>
        <v>0</v>
      </c>
      <c r="H15" s="48">
        <f>'P.N.C. x Comp. x Ramos'!I370</f>
        <v>0</v>
      </c>
      <c r="I15" s="48">
        <f>'P.N.C. x Comp. x Ramos'!J370</f>
        <v>0</v>
      </c>
      <c r="J15" s="48">
        <f>'P.N.C. x Comp. x Ramos'!K370</f>
        <v>0</v>
      </c>
      <c r="K15" s="48">
        <f>'P.N.C. x Comp. x Ramos'!L370</f>
        <v>0</v>
      </c>
      <c r="L15" s="48">
        <f>'P.N.C. x Comp. x Ramos'!M370</f>
        <v>0</v>
      </c>
      <c r="M15" s="48">
        <f>'P.N.C. x Comp. x Ramos'!N370</f>
        <v>0</v>
      </c>
    </row>
    <row r="16" spans="1:13" x14ac:dyDescent="0.4">
      <c r="A16" s="58" t="s">
        <v>69</v>
      </c>
      <c r="B16" s="76">
        <f>SUBTOTAL(109,B13:B15)</f>
        <v>15169902374.140003</v>
      </c>
      <c r="C16" s="76">
        <f t="shared" ref="C16:M16" si="1">SUM(C13:C15)</f>
        <v>62850253.700000003</v>
      </c>
      <c r="D16" s="76">
        <f t="shared" si="1"/>
        <v>2437620656.79</v>
      </c>
      <c r="E16" s="76">
        <f t="shared" si="1"/>
        <v>3785026861.25</v>
      </c>
      <c r="F16" s="76">
        <f t="shared" si="1"/>
        <v>120932940.12</v>
      </c>
      <c r="G16" s="76">
        <f t="shared" si="1"/>
        <v>3701158942.8800001</v>
      </c>
      <c r="H16" s="76">
        <f t="shared" si="1"/>
        <v>97868286.88000001</v>
      </c>
      <c r="I16" s="76">
        <f t="shared" si="1"/>
        <v>258346380.52000004</v>
      </c>
      <c r="J16" s="76">
        <f t="shared" si="1"/>
        <v>3496706106.9200006</v>
      </c>
      <c r="K16" s="76">
        <f t="shared" si="1"/>
        <v>71993654.010000005</v>
      </c>
      <c r="L16" s="76">
        <f t="shared" si="1"/>
        <v>304343415.01999998</v>
      </c>
      <c r="M16" s="76">
        <f t="shared" si="1"/>
        <v>833054876.05000019</v>
      </c>
    </row>
    <row r="17" spans="1:13" x14ac:dyDescent="0.4">
      <c r="A17" s="58"/>
      <c r="B17" s="113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4">
      <c r="A18" s="58" t="s">
        <v>6</v>
      </c>
      <c r="B18" s="76">
        <f>SUM(C18:M18)</f>
        <v>0</v>
      </c>
      <c r="C18" s="48">
        <f>'P.N.C. x Comp. x Ramos'!D431</f>
        <v>0</v>
      </c>
      <c r="D18" s="48">
        <f>'P.N.C. x Comp. x Ramos'!E431</f>
        <v>0</v>
      </c>
      <c r="E18" s="48">
        <f>'P.N.C. x Comp. x Ramos'!F431</f>
        <v>0</v>
      </c>
      <c r="F18" s="48">
        <f>'P.N.C. x Comp. x Ramos'!G431</f>
        <v>0</v>
      </c>
      <c r="G18" s="48">
        <f>'P.N.C. x Comp. x Ramos'!H431</f>
        <v>0</v>
      </c>
      <c r="H18" s="48">
        <f>'P.N.C. x Comp. x Ramos'!I431</f>
        <v>0</v>
      </c>
      <c r="I18" s="48">
        <f>'P.N.C. x Comp. x Ramos'!J431</f>
        <v>0</v>
      </c>
      <c r="J18" s="48">
        <f>'P.N.C. x Comp. x Ramos'!K431</f>
        <v>0</v>
      </c>
      <c r="K18" s="48">
        <f>'P.N.C. x Comp. x Ramos'!L431</f>
        <v>0</v>
      </c>
      <c r="L18" s="48">
        <f>'P.N.C. x Comp. x Ramos'!M431</f>
        <v>0</v>
      </c>
      <c r="M18" s="48">
        <f>'P.N.C. x Comp. x Ramos'!N431</f>
        <v>0</v>
      </c>
    </row>
    <row r="19" spans="1:13" x14ac:dyDescent="0.4">
      <c r="A19" s="58" t="s">
        <v>7</v>
      </c>
      <c r="B19" s="76">
        <f>SUM(C19:M19)</f>
        <v>0</v>
      </c>
      <c r="C19" s="48">
        <f>'P.N.C. x Comp. x Ramos'!D492</f>
        <v>0</v>
      </c>
      <c r="D19" s="48">
        <f>'P.N.C. x Comp. x Ramos'!E492</f>
        <v>0</v>
      </c>
      <c r="E19" s="48">
        <f>'P.N.C. x Comp. x Ramos'!F492</f>
        <v>0</v>
      </c>
      <c r="F19" s="48">
        <f>'P.N.C. x Comp. x Ramos'!G492</f>
        <v>0</v>
      </c>
      <c r="G19" s="48">
        <f>'P.N.C. x Comp. x Ramos'!H492</f>
        <v>0</v>
      </c>
      <c r="H19" s="48">
        <f>'P.N.C. x Comp. x Ramos'!I492</f>
        <v>0</v>
      </c>
      <c r="I19" s="48">
        <f>'P.N.C. x Comp. x Ramos'!J492</f>
        <v>0</v>
      </c>
      <c r="J19" s="48">
        <f>'P.N.C. x Comp. x Ramos'!K492</f>
        <v>0</v>
      </c>
      <c r="K19" s="48">
        <f>'P.N.C. x Comp. x Ramos'!L492</f>
        <v>0</v>
      </c>
      <c r="L19" s="48">
        <f>'P.N.C. x Comp. x Ramos'!M492</f>
        <v>0</v>
      </c>
      <c r="M19" s="48">
        <f>'P.N.C. x Comp. x Ramos'!N492</f>
        <v>0</v>
      </c>
    </row>
    <row r="20" spans="1:13" x14ac:dyDescent="0.4">
      <c r="A20" s="58" t="s">
        <v>8</v>
      </c>
      <c r="B20" s="76">
        <f>SUM(C20:M20)</f>
        <v>0</v>
      </c>
      <c r="C20" s="48">
        <f>'P.N.C. x Comp. x Ramos'!D553</f>
        <v>0</v>
      </c>
      <c r="D20" s="48">
        <f>'P.N.C. x Comp. x Ramos'!E553</f>
        <v>0</v>
      </c>
      <c r="E20" s="48">
        <f>'P.N.C. x Comp. x Ramos'!F553</f>
        <v>0</v>
      </c>
      <c r="F20" s="48">
        <f>'P.N.C. x Comp. x Ramos'!G553</f>
        <v>0</v>
      </c>
      <c r="G20" s="48">
        <f>'P.N.C. x Comp. x Ramos'!H553</f>
        <v>0</v>
      </c>
      <c r="H20" s="48">
        <f>'P.N.C. x Comp. x Ramos'!I553</f>
        <v>0</v>
      </c>
      <c r="I20" s="48">
        <f>'P.N.C. x Comp. x Ramos'!J553</f>
        <v>0</v>
      </c>
      <c r="J20" s="48">
        <f>'P.N.C. x Comp. x Ramos'!K553</f>
        <v>0</v>
      </c>
      <c r="K20" s="48">
        <f>'P.N.C. x Comp. x Ramos'!L553</f>
        <v>0</v>
      </c>
      <c r="L20" s="48">
        <f>'P.N.C. x Comp. x Ramos'!M553</f>
        <v>0</v>
      </c>
      <c r="M20" s="48">
        <f>'P.N.C. x Comp. x Ramos'!N553</f>
        <v>0</v>
      </c>
    </row>
    <row r="21" spans="1:13" x14ac:dyDescent="0.4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4">
      <c r="A22" s="58"/>
      <c r="B22" s="113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4">
      <c r="A23" s="58" t="s">
        <v>9</v>
      </c>
      <c r="B23" s="76">
        <f>SUM(C23:M23)</f>
        <v>0</v>
      </c>
      <c r="C23" s="48">
        <f>'P.N.C. x Comp. x Ramos'!D614</f>
        <v>0</v>
      </c>
      <c r="D23" s="48">
        <f>'P.N.C. x Comp. x Ramos'!E614</f>
        <v>0</v>
      </c>
      <c r="E23" s="48">
        <f>'P.N.C. x Comp. x Ramos'!F614</f>
        <v>0</v>
      </c>
      <c r="F23" s="48">
        <f>'P.N.C. x Comp. x Ramos'!G614</f>
        <v>0</v>
      </c>
      <c r="G23" s="48">
        <f>'P.N.C. x Comp. x Ramos'!H614</f>
        <v>0</v>
      </c>
      <c r="H23" s="48">
        <f>'P.N.C. x Comp. x Ramos'!I614</f>
        <v>0</v>
      </c>
      <c r="I23" s="48">
        <f>'P.N.C. x Comp. x Ramos'!J614</f>
        <v>0</v>
      </c>
      <c r="J23" s="48">
        <f>'P.N.C. x Comp. x Ramos'!K614</f>
        <v>0</v>
      </c>
      <c r="K23" s="48">
        <f>'P.N.C. x Comp. x Ramos'!L614</f>
        <v>0</v>
      </c>
      <c r="L23" s="48">
        <f>'P.N.C. x Comp. x Ramos'!M614</f>
        <v>0</v>
      </c>
      <c r="M23" s="48">
        <f>'P.N.C. x Comp. x Ramos'!N614</f>
        <v>0</v>
      </c>
    </row>
    <row r="24" spans="1:13" x14ac:dyDescent="0.4">
      <c r="A24" s="58" t="s">
        <v>10</v>
      </c>
      <c r="B24" s="76">
        <f>SUM(C24:M24)</f>
        <v>0</v>
      </c>
      <c r="C24" s="48">
        <f>'P.N.C. x Comp. x Ramos'!D675</f>
        <v>0</v>
      </c>
      <c r="D24" s="48">
        <f>'P.N.C. x Comp. x Ramos'!E675</f>
        <v>0</v>
      </c>
      <c r="E24" s="48">
        <f>'P.N.C. x Comp. x Ramos'!F675</f>
        <v>0</v>
      </c>
      <c r="F24" s="48">
        <f>'P.N.C. x Comp. x Ramos'!G675</f>
        <v>0</v>
      </c>
      <c r="G24" s="48">
        <f>'P.N.C. x Comp. x Ramos'!H675</f>
        <v>0</v>
      </c>
      <c r="H24" s="48">
        <f>'P.N.C. x Comp. x Ramos'!I675</f>
        <v>0</v>
      </c>
      <c r="I24" s="48">
        <f>'P.N.C. x Comp. x Ramos'!J675</f>
        <v>0</v>
      </c>
      <c r="J24" s="48">
        <f>'P.N.C. x Comp. x Ramos'!K675</f>
        <v>0</v>
      </c>
      <c r="K24" s="48">
        <f>'P.N.C. x Comp. x Ramos'!L675</f>
        <v>0</v>
      </c>
      <c r="L24" s="48">
        <f>'P.N.C. x Comp. x Ramos'!M675</f>
        <v>0</v>
      </c>
      <c r="M24" s="48">
        <f>'P.N.C. x Comp. x Ramos'!N675</f>
        <v>0</v>
      </c>
    </row>
    <row r="25" spans="1:13" x14ac:dyDescent="0.4">
      <c r="A25" s="58" t="s">
        <v>11</v>
      </c>
      <c r="B25" s="76">
        <f>SUM(C25:M25)</f>
        <v>0</v>
      </c>
      <c r="C25" s="48">
        <f>'P.N.C. x Comp. x Ramos'!D735</f>
        <v>0</v>
      </c>
      <c r="D25" s="48">
        <f>'P.N.C. x Comp. x Ramos'!E735</f>
        <v>0</v>
      </c>
      <c r="E25" s="48">
        <f>'P.N.C. x Comp. x Ramos'!F735</f>
        <v>0</v>
      </c>
      <c r="F25" s="48">
        <f>'P.N.C. x Comp. x Ramos'!G735</f>
        <v>0</v>
      </c>
      <c r="G25" s="48">
        <f>'P.N.C. x Comp. x Ramos'!H735</f>
        <v>0</v>
      </c>
      <c r="H25" s="48">
        <f>'P.N.C. x Comp. x Ramos'!I735</f>
        <v>0</v>
      </c>
      <c r="I25" s="48">
        <f>'P.N.C. x Comp. x Ramos'!J735</f>
        <v>0</v>
      </c>
      <c r="J25" s="48">
        <f>'P.N.C. x Comp. x Ramos'!K735</f>
        <v>0</v>
      </c>
      <c r="K25" s="48">
        <f>'P.N.C. x Comp. x Ramos'!L735</f>
        <v>0</v>
      </c>
      <c r="L25" s="48">
        <f>'P.N.C. x Comp. x Ramos'!M735</f>
        <v>0</v>
      </c>
      <c r="M25" s="48">
        <f>'P.N.C. x Comp. x Ramos'!N735</f>
        <v>0</v>
      </c>
    </row>
    <row r="26" spans="1:13" x14ac:dyDescent="0.4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4">
      <c r="A27" s="58"/>
      <c r="B27" s="113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4">
      <c r="A28" s="53" t="s">
        <v>19</v>
      </c>
      <c r="B28" s="77">
        <f>SUBTOTAL(109,B8:B26)</f>
        <v>39173203604.51001</v>
      </c>
      <c r="C28" s="54">
        <f t="shared" ref="C28:M28" si="4">C11+C16+C21+C26</f>
        <v>154603729.25</v>
      </c>
      <c r="D28" s="54">
        <f t="shared" si="4"/>
        <v>5875829635.8099995</v>
      </c>
      <c r="E28" s="54">
        <f t="shared" si="4"/>
        <v>9487202418.6800003</v>
      </c>
      <c r="F28" s="54">
        <f t="shared" si="4"/>
        <v>280373199.41000003</v>
      </c>
      <c r="G28" s="54">
        <f t="shared" si="4"/>
        <v>10463025667.240002</v>
      </c>
      <c r="H28" s="54">
        <f t="shared" si="4"/>
        <v>487461881.15000004</v>
      </c>
      <c r="I28" s="54">
        <f t="shared" si="4"/>
        <v>548910574.45000005</v>
      </c>
      <c r="J28" s="54">
        <f t="shared" si="4"/>
        <v>8771799707.3400002</v>
      </c>
      <c r="K28" s="54">
        <f t="shared" si="4"/>
        <v>245393199.75</v>
      </c>
      <c r="L28" s="54">
        <f t="shared" si="4"/>
        <v>728935234.88999987</v>
      </c>
      <c r="M28" s="54">
        <f t="shared" si="4"/>
        <v>2129668356.5400002</v>
      </c>
    </row>
    <row r="29" spans="1:13" x14ac:dyDescent="0.4">
      <c r="A29" s="78" t="s">
        <v>55</v>
      </c>
      <c r="B29" s="79">
        <f>SUM(C29:M29)</f>
        <v>99.999999999999972</v>
      </c>
      <c r="C29" s="79">
        <f>C28/B28*100</f>
        <v>0.39466705559971227</v>
      </c>
      <c r="D29" s="79">
        <f>D28/B28*100</f>
        <v>14.99961477527336</v>
      </c>
      <c r="E29" s="79">
        <f>E28/B28*100</f>
        <v>24.218602375394539</v>
      </c>
      <c r="F29" s="79">
        <f>F28/B28*100</f>
        <v>0.71572701135354855</v>
      </c>
      <c r="G29" s="79">
        <f>G28/B28*100</f>
        <v>26.709650231505179</v>
      </c>
      <c r="H29" s="79">
        <f>H28/B28*100</f>
        <v>1.2443758393400293</v>
      </c>
      <c r="I29" s="79">
        <f>I28/B28*100</f>
        <v>1.4012399394028727</v>
      </c>
      <c r="J29" s="79">
        <f>J28/B28*100</f>
        <v>22.392347064333801</v>
      </c>
      <c r="K29" s="79">
        <f>K28/B28*100</f>
        <v>0.62643127743003357</v>
      </c>
      <c r="L29" s="79">
        <f>L28/B28*100</f>
        <v>1.8608006693792016</v>
      </c>
      <c r="M29" s="79">
        <f>M28/B28*100</f>
        <v>5.4365437609877061</v>
      </c>
    </row>
    <row r="30" spans="1:13" x14ac:dyDescent="0.4">
      <c r="A30" s="70" t="s">
        <v>172</v>
      </c>
    </row>
    <row r="31" spans="1:13" x14ac:dyDescent="0.4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70" t="s">
        <v>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x14ac:dyDescent="0.4">
      <c r="A2" s="169" t="s">
        <v>81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</row>
    <row r="3" spans="1:19" x14ac:dyDescent="0.4">
      <c r="A3" s="169" t="s">
        <v>170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</row>
    <row r="4" spans="1:19" x14ac:dyDescent="0.4">
      <c r="A4" s="169" t="s">
        <v>91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x14ac:dyDescent="0.4">
      <c r="D5" s="80"/>
      <c r="E5" s="80"/>
      <c r="F5" s="80"/>
    </row>
    <row r="6" spans="1:19" ht="15.35" x14ac:dyDescent="0.5">
      <c r="A6" s="196" t="s">
        <v>33</v>
      </c>
      <c r="B6" s="192" t="s">
        <v>64</v>
      </c>
      <c r="C6" s="192"/>
      <c r="D6" s="192"/>
      <c r="E6" s="195" t="s">
        <v>72</v>
      </c>
      <c r="F6" s="192" t="s">
        <v>64</v>
      </c>
      <c r="G6" s="192"/>
      <c r="H6" s="192"/>
      <c r="I6" s="195" t="s">
        <v>73</v>
      </c>
      <c r="J6" s="192" t="s">
        <v>64</v>
      </c>
      <c r="K6" s="192"/>
      <c r="L6" s="192"/>
      <c r="M6" s="195" t="s">
        <v>74</v>
      </c>
      <c r="N6" s="192" t="s">
        <v>64</v>
      </c>
      <c r="O6" s="192"/>
      <c r="P6" s="192"/>
      <c r="Q6" s="195" t="s">
        <v>75</v>
      </c>
      <c r="R6" s="197" t="s">
        <v>76</v>
      </c>
      <c r="S6" s="193" t="s">
        <v>61</v>
      </c>
    </row>
    <row r="7" spans="1:19" ht="14.25" customHeight="1" x14ac:dyDescent="0.4">
      <c r="A7" s="196"/>
      <c r="B7" s="74" t="s">
        <v>23</v>
      </c>
      <c r="C7" s="74" t="s">
        <v>1</v>
      </c>
      <c r="D7" s="74" t="s">
        <v>2</v>
      </c>
      <c r="E7" s="195"/>
      <c r="F7" s="74" t="s">
        <v>3</v>
      </c>
      <c r="G7" s="74" t="s">
        <v>4</v>
      </c>
      <c r="H7" s="74" t="s">
        <v>5</v>
      </c>
      <c r="I7" s="195"/>
      <c r="J7" s="74" t="s">
        <v>6</v>
      </c>
      <c r="K7" s="74" t="s">
        <v>7</v>
      </c>
      <c r="L7" s="74" t="s">
        <v>8</v>
      </c>
      <c r="M7" s="195"/>
      <c r="N7" s="74" t="s">
        <v>9</v>
      </c>
      <c r="O7" s="74" t="s">
        <v>10</v>
      </c>
      <c r="P7" s="74" t="s">
        <v>11</v>
      </c>
      <c r="Q7" s="195"/>
      <c r="R7" s="197"/>
      <c r="S7" s="194"/>
    </row>
    <row r="8" spans="1:19" ht="14.1" customHeight="1" x14ac:dyDescent="0.4">
      <c r="A8" s="87" t="s">
        <v>84</v>
      </c>
      <c r="B8" s="49">
        <f>VLOOKUP(B$7&amp;$A8,'PNC Exon. &amp; no Exon.'!$A:$AJ,3,0)+VLOOKUP(B$7&amp;$A8,'PNC Exon. &amp; no Exon.'!$A:$AJ,4,0)</f>
        <v>1172129984.02</v>
      </c>
      <c r="C8" s="49">
        <f>VLOOKUP(C$7&amp;$A8,'PNC Exon. &amp; no Exon.'!$A:$AJ,3,0)+VLOOKUP(C$7&amp;$A8,'PNC Exon. &amp; no Exon.'!$A:$AJ,4,0)</f>
        <v>1446376839.0499997</v>
      </c>
      <c r="D8" s="49">
        <f>VLOOKUP(D$7&amp;$A8,'PNC Exon. &amp; no Exon.'!$A:$AJ,3,0)+VLOOKUP(D$7&amp;$A8,'PNC Exon. &amp; no Exon.'!$A:$AJ,4,0)</f>
        <v>3252464480.0600004</v>
      </c>
      <c r="E8" s="76">
        <f>SUBTOTAL(109,B8:D8)</f>
        <v>5870971303.1300001</v>
      </c>
      <c r="F8" s="49">
        <f>VLOOKUP(F$7&amp;$A8,'PNC Exon. &amp; no Exon.'!$A:$AJ,3,0)+VLOOKUP(F$7&amp;$A8,'PNC Exon. &amp; no Exon.'!$A:$AJ,4,0)</f>
        <v>1501179986.5</v>
      </c>
      <c r="G8" s="49">
        <f>VLOOKUP(G$7&amp;$A8,'PNC Exon. &amp; no Exon.'!$A:$AJ,3,0)+VLOOKUP(G$7&amp;$A8,'PNC Exon. &amp; no Exon.'!$A:$AJ,4,0)</f>
        <v>1545794531.73</v>
      </c>
      <c r="H8" s="49">
        <f>VLOOKUP(H$7&amp;$A8,'PNC Exon. &amp; no Exon.'!$A:$AJ,3,0)+VLOOKUP(H$7&amp;$A8,'PNC Exon. &amp; no Exon.'!$A:$AJ,4,0)</f>
        <v>0</v>
      </c>
      <c r="I8" s="76">
        <f>SUBTOTAL(109,F8:H8)</f>
        <v>3046974518.23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8917945821.3600006</v>
      </c>
      <c r="S8" s="114">
        <f t="shared" ref="S8:S40" si="0">R8/$R$41*100</f>
        <v>22.765423812142032</v>
      </c>
    </row>
    <row r="9" spans="1:19" ht="14.1" customHeight="1" x14ac:dyDescent="0.4">
      <c r="A9" s="51" t="s">
        <v>92</v>
      </c>
      <c r="B9" s="49">
        <f>VLOOKUP(B$7&amp;$A9,'PNC Exon. &amp; no Exon.'!$A:$AJ,3,0)+VLOOKUP(B$7&amp;$A9,'PNC Exon. &amp; no Exon.'!$A:$AJ,4,0)</f>
        <v>1111531500.46</v>
      </c>
      <c r="C9" s="49">
        <f>VLOOKUP(C$7&amp;$A9,'PNC Exon. &amp; no Exon.'!$A:$AJ,3,0)+VLOOKUP(C$7&amp;$A9,'PNC Exon. &amp; no Exon.'!$A:$AJ,4,0)</f>
        <v>1296428797.2999997</v>
      </c>
      <c r="D9" s="49">
        <f>VLOOKUP(D$7&amp;$A9,'PNC Exon. &amp; no Exon.'!$A:$AJ,3,0)+VLOOKUP(D$7&amp;$A9,'PNC Exon. &amp; no Exon.'!$A:$AJ,4,0)</f>
        <v>1370270740.4599998</v>
      </c>
      <c r="E9" s="76">
        <f t="shared" ref="E9:E40" si="1">SUBTOTAL(109,B9:D9)</f>
        <v>3778231038.2199993</v>
      </c>
      <c r="F9" s="49">
        <f>VLOOKUP(F$7&amp;$A9,'PNC Exon. &amp; no Exon.'!$A:$AJ,3,0)+VLOOKUP(F$7&amp;$A9,'PNC Exon. &amp; no Exon.'!$A:$AJ,4,0)</f>
        <v>1249802728.29</v>
      </c>
      <c r="G9" s="49">
        <f>VLOOKUP(G$7&amp;$A9,'PNC Exon. &amp; no Exon.'!$A:$AJ,3,0)+VLOOKUP(G$7&amp;$A9,'PNC Exon. &amp; no Exon.'!$A:$AJ,4,0)</f>
        <v>1268242940.3000002</v>
      </c>
      <c r="H9" s="49">
        <f>VLOOKUP(H$7&amp;$A9,'PNC Exon. &amp; no Exon.'!$A:$AJ,3,0)+VLOOKUP(H$7&amp;$A9,'PNC Exon. &amp; no Exon.'!$A:$AJ,4,0)</f>
        <v>0</v>
      </c>
      <c r="I9" s="76">
        <f t="shared" ref="I9:I40" si="2">SUBTOTAL(109,F9:H9)</f>
        <v>2518045668.5900002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0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0" si="4">SUBTOTAL(109,N9:P9)</f>
        <v>0</v>
      </c>
      <c r="R9" s="76">
        <f t="shared" ref="R9:R40" si="5">SUM(Q9,M9,I9,E9)</f>
        <v>6296276706.8099995</v>
      </c>
      <c r="S9" s="114">
        <f t="shared" si="0"/>
        <v>16.072917523868561</v>
      </c>
    </row>
    <row r="10" spans="1:19" ht="14.1" customHeight="1" x14ac:dyDescent="0.4">
      <c r="A10" s="51" t="s">
        <v>93</v>
      </c>
      <c r="B10" s="49">
        <f>VLOOKUP(B$7&amp;$A10,'PNC Exon. &amp; no Exon.'!$A:$AJ,3,0)+VLOOKUP(B$7&amp;$A10,'PNC Exon. &amp; no Exon.'!$A:$AJ,4,0)</f>
        <v>754911510.45000005</v>
      </c>
      <c r="C10" s="49">
        <f>VLOOKUP(C$7&amp;$A10,'PNC Exon. &amp; no Exon.'!$A:$AJ,3,0)+VLOOKUP(C$7&amp;$A10,'PNC Exon. &amp; no Exon.'!$A:$AJ,4,0)</f>
        <v>1065921338.4</v>
      </c>
      <c r="D10" s="49">
        <f>VLOOKUP(D$7&amp;$A10,'PNC Exon. &amp; no Exon.'!$A:$AJ,3,0)+VLOOKUP(D$7&amp;$A10,'PNC Exon. &amp; no Exon.'!$A:$AJ,4,0)</f>
        <v>1675672503.04</v>
      </c>
      <c r="E10" s="76">
        <f t="shared" si="1"/>
        <v>3496505351.8899999</v>
      </c>
      <c r="F10" s="49">
        <f>VLOOKUP(F$7&amp;$A10,'PNC Exon. &amp; no Exon.'!$A:$AJ,3,0)+VLOOKUP(F$7&amp;$A10,'PNC Exon. &amp; no Exon.'!$A:$AJ,4,0)</f>
        <v>1098342437.6700001</v>
      </c>
      <c r="G10" s="49">
        <f>VLOOKUP(G$7&amp;$A10,'PNC Exon. &amp; no Exon.'!$A:$AJ,3,0)+VLOOKUP(G$7&amp;$A10,'PNC Exon. &amp; no Exon.'!$A:$AJ,4,0)</f>
        <v>1000973932.1</v>
      </c>
      <c r="H10" s="49">
        <f>VLOOKUP(H$7&amp;$A10,'PNC Exon. &amp; no Exon.'!$A:$AJ,3,0)+VLOOKUP(H$7&amp;$A10,'PNC Exon. &amp; no Exon.'!$A:$AJ,4,0)</f>
        <v>0</v>
      </c>
      <c r="I10" s="76">
        <f t="shared" si="2"/>
        <v>2099316369.77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5595821721.6599998</v>
      </c>
      <c r="S10" s="114">
        <f t="shared" si="0"/>
        <v>14.284820251504154</v>
      </c>
    </row>
    <row r="11" spans="1:19" ht="14.1" customHeight="1" x14ac:dyDescent="0.4">
      <c r="A11" s="51" t="s">
        <v>110</v>
      </c>
      <c r="B11" s="49">
        <f>VLOOKUP(B$7&amp;$A11,'PNC Exon. &amp; no Exon.'!$A:$AJ,3,0)+VLOOKUP(B$7&amp;$A11,'PNC Exon. &amp; no Exon.'!$A:$AJ,4,0)</f>
        <v>731427003.06000006</v>
      </c>
      <c r="C11" s="49">
        <f>VLOOKUP(C$7&amp;$A11,'PNC Exon. &amp; no Exon.'!$A:$AJ,3,0)+VLOOKUP(C$7&amp;$A11,'PNC Exon. &amp; no Exon.'!$A:$AJ,4,0)</f>
        <v>832642387.93999994</v>
      </c>
      <c r="D11" s="49">
        <f>VLOOKUP(D$7&amp;$A11,'PNC Exon. &amp; no Exon.'!$A:$AJ,3,0)+VLOOKUP(D$7&amp;$A11,'PNC Exon. &amp; no Exon.'!$A:$AJ,4,0)</f>
        <v>795799432.53999996</v>
      </c>
      <c r="E11" s="76">
        <f t="shared" si="1"/>
        <v>2359868823.54</v>
      </c>
      <c r="F11" s="49">
        <f>VLOOKUP(F$7&amp;$A11,'PNC Exon. &amp; no Exon.'!$A:$AJ,3,0)+VLOOKUP(F$7&amp;$A11,'PNC Exon. &amp; no Exon.'!$A:$AJ,4,0)</f>
        <v>1176734675.0899999</v>
      </c>
      <c r="G11" s="49">
        <f>VLOOKUP(G$7&amp;$A11,'PNC Exon. &amp; no Exon.'!$A:$AJ,3,0)+VLOOKUP(G$7&amp;$A11,'PNC Exon. &amp; no Exon.'!$A:$AJ,4,0)</f>
        <v>779703516.27999997</v>
      </c>
      <c r="H11" s="49">
        <f>VLOOKUP(H$7&amp;$A11,'PNC Exon. &amp; no Exon.'!$A:$AJ,3,0)+VLOOKUP(H$7&amp;$A11,'PNC Exon. &amp; no Exon.'!$A:$AJ,4,0)</f>
        <v>0</v>
      </c>
      <c r="I11" s="76">
        <f t="shared" si="2"/>
        <v>1956438191.3699999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4316307014.9099998</v>
      </c>
      <c r="S11" s="114">
        <f t="shared" si="0"/>
        <v>11.018519339105225</v>
      </c>
    </row>
    <row r="12" spans="1:19" ht="14.1" customHeight="1" x14ac:dyDescent="0.4">
      <c r="A12" s="51" t="s">
        <v>111</v>
      </c>
      <c r="B12" s="49">
        <f>VLOOKUP(B$7&amp;$A12,'PNC Exon. &amp; no Exon.'!$A:$AJ,3,0)+VLOOKUP(B$7&amp;$A12,'PNC Exon. &amp; no Exon.'!$A:$AJ,4,0)</f>
        <v>553626550.80999994</v>
      </c>
      <c r="C12" s="49">
        <f>VLOOKUP(C$7&amp;$A12,'PNC Exon. &amp; no Exon.'!$A:$AJ,3,0)+VLOOKUP(C$7&amp;$A12,'PNC Exon. &amp; no Exon.'!$A:$AJ,4,0)</f>
        <v>523367495.23999995</v>
      </c>
      <c r="D12" s="49">
        <f>VLOOKUP(D$7&amp;$A12,'PNC Exon. &amp; no Exon.'!$A:$AJ,3,0)+VLOOKUP(D$7&amp;$A12,'PNC Exon. &amp; no Exon.'!$A:$AJ,4,0)</f>
        <v>718831464.31000006</v>
      </c>
      <c r="E12" s="76">
        <f t="shared" si="1"/>
        <v>1795825510.3600001</v>
      </c>
      <c r="F12" s="49">
        <f>VLOOKUP(F$7&amp;$A12,'PNC Exon. &amp; no Exon.'!$A:$AJ,3,0)+VLOOKUP(F$7&amp;$A12,'PNC Exon. &amp; no Exon.'!$A:$AJ,4,0)</f>
        <v>592250514.20000005</v>
      </c>
      <c r="G12" s="49">
        <f>VLOOKUP(G$7&amp;$A12,'PNC Exon. &amp; no Exon.'!$A:$AJ,3,0)+VLOOKUP(G$7&amp;$A12,'PNC Exon. &amp; no Exon.'!$A:$AJ,4,0)</f>
        <v>661047353.21000004</v>
      </c>
      <c r="H12" s="49">
        <f>VLOOKUP(H$7&amp;$A12,'PNC Exon. &amp; no Exon.'!$A:$AJ,3,0)+VLOOKUP(H$7&amp;$A12,'PNC Exon. &amp; no Exon.'!$A:$AJ,4,0)</f>
        <v>0</v>
      </c>
      <c r="I12" s="76">
        <f t="shared" si="2"/>
        <v>1253297867.4100001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3049123377.7700005</v>
      </c>
      <c r="S12" s="114">
        <f t="shared" si="0"/>
        <v>7.7836967549392764</v>
      </c>
    </row>
    <row r="13" spans="1:19" ht="14.1" customHeight="1" x14ac:dyDescent="0.4">
      <c r="A13" s="51" t="s">
        <v>112</v>
      </c>
      <c r="B13" s="49">
        <f>VLOOKUP(B$7&amp;$A13,'PNC Exon. &amp; no Exon.'!$A:$AJ,3,0)+VLOOKUP(B$7&amp;$A13,'PNC Exon. &amp; no Exon.'!$A:$AJ,4,0)</f>
        <v>523060868.27999997</v>
      </c>
      <c r="C13" s="49">
        <f>VLOOKUP(C$7&amp;$A13,'PNC Exon. &amp; no Exon.'!$A:$AJ,3,0)+VLOOKUP(C$7&amp;$A13,'PNC Exon. &amp; no Exon.'!$A:$AJ,4,0)</f>
        <v>699359154.08000004</v>
      </c>
      <c r="D13" s="49">
        <f>VLOOKUP(D$7&amp;$A13,'PNC Exon. &amp; no Exon.'!$A:$AJ,3,0)+VLOOKUP(D$7&amp;$A13,'PNC Exon. &amp; no Exon.'!$A:$AJ,4,0)</f>
        <v>680464903.4799999</v>
      </c>
      <c r="E13" s="76">
        <f t="shared" si="1"/>
        <v>1902884925.8400002</v>
      </c>
      <c r="F13" s="49">
        <f>VLOOKUP(F$7&amp;$A13,'PNC Exon. &amp; no Exon.'!$A:$AJ,3,0)+VLOOKUP(F$7&amp;$A13,'PNC Exon. &amp; no Exon.'!$A:$AJ,4,0)</f>
        <v>536787549.05000001</v>
      </c>
      <c r="G13" s="49">
        <f>VLOOKUP(G$7&amp;$A13,'PNC Exon. &amp; no Exon.'!$A:$AJ,3,0)+VLOOKUP(G$7&amp;$A13,'PNC Exon. &amp; no Exon.'!$A:$AJ,4,0)</f>
        <v>512823503.27999997</v>
      </c>
      <c r="H13" s="49">
        <f>VLOOKUP(H$7&amp;$A13,'PNC Exon. &amp; no Exon.'!$A:$AJ,3,0)+VLOOKUP(H$7&amp;$A13,'PNC Exon. &amp; no Exon.'!$A:$AJ,4,0)</f>
        <v>0</v>
      </c>
      <c r="I13" s="76">
        <f t="shared" si="2"/>
        <v>1049611052.3299999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2952495978.1700001</v>
      </c>
      <c r="S13" s="114">
        <f t="shared" si="0"/>
        <v>7.5370296695113286</v>
      </c>
    </row>
    <row r="14" spans="1:19" ht="14.1" customHeight="1" x14ac:dyDescent="0.4">
      <c r="A14" s="51" t="s">
        <v>113</v>
      </c>
      <c r="B14" s="49">
        <f>VLOOKUP(B$7&amp;$A14,'PNC Exon. &amp; no Exon.'!$A:$AJ,3,0)+VLOOKUP(B$7&amp;$A14,'PNC Exon. &amp; no Exon.'!$A:$AJ,4,0)</f>
        <v>236673236.20000002</v>
      </c>
      <c r="C14" s="49">
        <f>VLOOKUP(C$7&amp;$A14,'PNC Exon. &amp; no Exon.'!$A:$AJ,3,0)+VLOOKUP(C$7&amp;$A14,'PNC Exon. &amp; no Exon.'!$A:$AJ,4,0)</f>
        <v>213738045.33000001</v>
      </c>
      <c r="D14" s="49">
        <f>VLOOKUP(D$7&amp;$A14,'PNC Exon. &amp; no Exon.'!$A:$AJ,3,0)+VLOOKUP(D$7&amp;$A14,'PNC Exon. &amp; no Exon.'!$A:$AJ,4,0)</f>
        <v>235152404.07000002</v>
      </c>
      <c r="E14" s="76">
        <f t="shared" si="1"/>
        <v>685563685.60000002</v>
      </c>
      <c r="F14" s="49">
        <f>VLOOKUP(F$7&amp;$A14,'PNC Exon. &amp; no Exon.'!$A:$AJ,3,0)+VLOOKUP(F$7&amp;$A14,'PNC Exon. &amp; no Exon.'!$A:$AJ,4,0)</f>
        <v>218499409.14999998</v>
      </c>
      <c r="G14" s="49">
        <f>VLOOKUP(G$7&amp;$A14,'PNC Exon. &amp; no Exon.'!$A:$AJ,3,0)+VLOOKUP(G$7&amp;$A14,'PNC Exon. &amp; no Exon.'!$A:$AJ,4,0)</f>
        <v>213105714.25</v>
      </c>
      <c r="H14" s="49">
        <f>VLOOKUP(H$7&amp;$A14,'PNC Exon. &amp; no Exon.'!$A:$AJ,3,0)+VLOOKUP(H$7&amp;$A14,'PNC Exon. &amp; no Exon.'!$A:$AJ,4,0)</f>
        <v>0</v>
      </c>
      <c r="I14" s="76">
        <f t="shared" si="2"/>
        <v>431605123.39999998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1117168809</v>
      </c>
      <c r="S14" s="114">
        <f t="shared" si="0"/>
        <v>2.8518699166881021</v>
      </c>
    </row>
    <row r="15" spans="1:19" ht="14.1" customHeight="1" x14ac:dyDescent="0.4">
      <c r="A15" s="51" t="s">
        <v>77</v>
      </c>
      <c r="B15" s="49">
        <f>VLOOKUP(B$7&amp;$A15,'PNC Exon. &amp; no Exon.'!$A:$AJ,3,0)+VLOOKUP(B$7&amp;$A15,'PNC Exon. &amp; no Exon.'!$A:$AJ,4,0)</f>
        <v>144901912.70999998</v>
      </c>
      <c r="C15" s="49">
        <f>VLOOKUP(C$7&amp;$A15,'PNC Exon. &amp; no Exon.'!$A:$AJ,3,0)+VLOOKUP(C$7&amp;$A15,'PNC Exon. &amp; no Exon.'!$A:$AJ,4,0)</f>
        <v>142801007.84999999</v>
      </c>
      <c r="D15" s="49">
        <f>VLOOKUP(D$7&amp;$A15,'PNC Exon. &amp; no Exon.'!$A:$AJ,3,0)+VLOOKUP(D$7&amp;$A15,'PNC Exon. &amp; no Exon.'!$A:$AJ,4,0)</f>
        <v>153406695.81</v>
      </c>
      <c r="E15" s="76">
        <f t="shared" si="1"/>
        <v>441109616.36999995</v>
      </c>
      <c r="F15" s="49">
        <f>VLOOKUP(F$7&amp;$A15,'PNC Exon. &amp; no Exon.'!$A:$AJ,3,0)+VLOOKUP(F$7&amp;$A15,'PNC Exon. &amp; no Exon.'!$A:$AJ,4,0)</f>
        <v>161649285.69</v>
      </c>
      <c r="G15" s="49">
        <f>VLOOKUP(G$7&amp;$A15,'PNC Exon. &amp; no Exon.'!$A:$AJ,3,0)+VLOOKUP(G$7&amp;$A15,'PNC Exon. &amp; no Exon.'!$A:$AJ,4,0)</f>
        <v>144353370.52000001</v>
      </c>
      <c r="H15" s="49">
        <f>VLOOKUP(H$7&amp;$A15,'PNC Exon. &amp; no Exon.'!$A:$AJ,3,0)+VLOOKUP(H$7&amp;$A15,'PNC Exon. &amp; no Exon.'!$A:$AJ,4,0)</f>
        <v>0</v>
      </c>
      <c r="I15" s="76">
        <f t="shared" si="2"/>
        <v>306002656.21000004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747112272.57999992</v>
      </c>
      <c r="S15" s="114">
        <f t="shared" si="0"/>
        <v>1.9072023828400522</v>
      </c>
    </row>
    <row r="16" spans="1:19" ht="14.1" customHeight="1" x14ac:dyDescent="0.4">
      <c r="A16" s="51" t="s">
        <v>94</v>
      </c>
      <c r="B16" s="49">
        <f>VLOOKUP(B$7&amp;$A16,'PNC Exon. &amp; no Exon.'!$A:$AJ,3,0)+VLOOKUP(B$7&amp;$A16,'PNC Exon. &amp; no Exon.'!$A:$AJ,4,0)</f>
        <v>231143031.38999999</v>
      </c>
      <c r="C16" s="49">
        <f>VLOOKUP(C$7&amp;$A16,'PNC Exon. &amp; no Exon.'!$A:$AJ,3,0)+VLOOKUP(C$7&amp;$A16,'PNC Exon. &amp; no Exon.'!$A:$AJ,4,0)</f>
        <v>279611305.94</v>
      </c>
      <c r="D16" s="49">
        <f>VLOOKUP(D$7&amp;$A16,'PNC Exon. &amp; no Exon.'!$A:$AJ,3,0)+VLOOKUP(D$7&amp;$A16,'PNC Exon. &amp; no Exon.'!$A:$AJ,4,0)</f>
        <v>271621972.87</v>
      </c>
      <c r="E16" s="76">
        <f t="shared" si="1"/>
        <v>782376310.20000005</v>
      </c>
      <c r="F16" s="49">
        <f>VLOOKUP(F$7&amp;$A16,'PNC Exon. &amp; no Exon.'!$A:$AJ,3,0)+VLOOKUP(F$7&amp;$A16,'PNC Exon. &amp; no Exon.'!$A:$AJ,4,0)</f>
        <v>321385442.46999997</v>
      </c>
      <c r="G16" s="49">
        <f>VLOOKUP(G$7&amp;$A16,'PNC Exon. &amp; no Exon.'!$A:$AJ,3,0)+VLOOKUP(G$7&amp;$A16,'PNC Exon. &amp; no Exon.'!$A:$AJ,4,0)</f>
        <v>333360208.56</v>
      </c>
      <c r="H16" s="49">
        <f>VLOOKUP(H$7&amp;$A16,'PNC Exon. &amp; no Exon.'!$A:$AJ,3,0)+VLOOKUP(H$7&amp;$A16,'PNC Exon. &amp; no Exon.'!$A:$AJ,4,0)</f>
        <v>0</v>
      </c>
      <c r="I16" s="76">
        <f t="shared" si="2"/>
        <v>654745651.02999997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1437121961.23</v>
      </c>
      <c r="S16" s="114">
        <f t="shared" si="0"/>
        <v>3.6686352633782149</v>
      </c>
    </row>
    <row r="17" spans="1:19" ht="14.1" customHeight="1" x14ac:dyDescent="0.4">
      <c r="A17" s="51" t="s">
        <v>85</v>
      </c>
      <c r="B17" s="49">
        <f>VLOOKUP(B$7&amp;$A17,'PNC Exon. &amp; no Exon.'!$A:$AJ,3,0)+VLOOKUP(B$7&amp;$A17,'PNC Exon. &amp; no Exon.'!$A:$AJ,4,0)</f>
        <v>109613339.2</v>
      </c>
      <c r="C17" s="49">
        <f>VLOOKUP(C$7&amp;$A17,'PNC Exon. &amp; no Exon.'!$A:$AJ,3,0)+VLOOKUP(C$7&amp;$A17,'PNC Exon. &amp; no Exon.'!$A:$AJ,4,0)</f>
        <v>106638165.64</v>
      </c>
      <c r="D17" s="49">
        <f>VLOOKUP(D$7&amp;$A17,'PNC Exon. &amp; no Exon.'!$A:$AJ,3,0)+VLOOKUP(D$7&amp;$A17,'PNC Exon. &amp; no Exon.'!$A:$AJ,4,0)</f>
        <v>131001448.60000002</v>
      </c>
      <c r="E17" s="76">
        <f t="shared" si="1"/>
        <v>347252953.44000006</v>
      </c>
      <c r="F17" s="49">
        <f>VLOOKUP(F$7&amp;$A17,'PNC Exon. &amp; no Exon.'!$A:$AJ,3,0)+VLOOKUP(F$7&amp;$A17,'PNC Exon. &amp; no Exon.'!$A:$AJ,4,0)</f>
        <v>115233717.97999999</v>
      </c>
      <c r="G17" s="49">
        <f>VLOOKUP(G$7&amp;$A17,'PNC Exon. &amp; no Exon.'!$A:$AJ,3,0)+VLOOKUP(G$7&amp;$A17,'PNC Exon. &amp; no Exon.'!$A:$AJ,4,0)</f>
        <v>109087878.31999999</v>
      </c>
      <c r="H17" s="49">
        <f>VLOOKUP(H$7&amp;$A17,'PNC Exon. &amp; no Exon.'!$A:$AJ,3,0)+VLOOKUP(H$7&amp;$A17,'PNC Exon. &amp; no Exon.'!$A:$AJ,4,0)</f>
        <v>0</v>
      </c>
      <c r="I17" s="76">
        <f t="shared" si="2"/>
        <v>224321596.29999998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571574549.74000001</v>
      </c>
      <c r="S17" s="114">
        <f t="shared" si="0"/>
        <v>1.4590957520619907</v>
      </c>
    </row>
    <row r="18" spans="1:19" ht="14.1" customHeight="1" x14ac:dyDescent="0.4">
      <c r="A18" s="51" t="s">
        <v>114</v>
      </c>
      <c r="B18" s="49">
        <f>VLOOKUP(B$7&amp;$A18,'PNC Exon. &amp; no Exon.'!$A:$AJ,3,0)+VLOOKUP(B$7&amp;$A18,'PNC Exon. &amp; no Exon.'!$A:$AJ,4,0)</f>
        <v>124311763.66</v>
      </c>
      <c r="C18" s="49">
        <f>VLOOKUP(C$7&amp;$A18,'PNC Exon. &amp; no Exon.'!$A:$AJ,3,0)+VLOOKUP(C$7&amp;$A18,'PNC Exon. &amp; no Exon.'!$A:$AJ,4,0)</f>
        <v>118916369.44999999</v>
      </c>
      <c r="D18" s="49">
        <f>VLOOKUP(D$7&amp;$A18,'PNC Exon. &amp; no Exon.'!$A:$AJ,3,0)+VLOOKUP(D$7&amp;$A18,'PNC Exon. &amp; no Exon.'!$A:$AJ,4,0)</f>
        <v>129119985.66</v>
      </c>
      <c r="E18" s="76">
        <f t="shared" si="1"/>
        <v>372348118.76999998</v>
      </c>
      <c r="F18" s="49">
        <f>VLOOKUP(F$7&amp;$A18,'PNC Exon. &amp; no Exon.'!$A:$AJ,3,0)+VLOOKUP(F$7&amp;$A18,'PNC Exon. &amp; no Exon.'!$A:$AJ,4,0)</f>
        <v>106169456.53000002</v>
      </c>
      <c r="G18" s="49">
        <f>VLOOKUP(G$7&amp;$A18,'PNC Exon. &amp; no Exon.'!$A:$AJ,3,0)+VLOOKUP(G$7&amp;$A18,'PNC Exon. &amp; no Exon.'!$A:$AJ,4,0)</f>
        <v>113332154.42000002</v>
      </c>
      <c r="H18" s="49">
        <f>VLOOKUP(H$7&amp;$A18,'PNC Exon. &amp; no Exon.'!$A:$AJ,3,0)+VLOOKUP(H$7&amp;$A18,'PNC Exon. &amp; no Exon.'!$A:$AJ,4,0)</f>
        <v>0</v>
      </c>
      <c r="I18" s="76">
        <f t="shared" si="2"/>
        <v>219501610.95000005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591849729.72000003</v>
      </c>
      <c r="S18" s="114">
        <f t="shared" si="0"/>
        <v>1.5108535306309758</v>
      </c>
    </row>
    <row r="19" spans="1:19" ht="14.1" customHeight="1" x14ac:dyDescent="0.4">
      <c r="A19" s="51" t="s">
        <v>115</v>
      </c>
      <c r="B19" s="49">
        <f>VLOOKUP(B$7&amp;$A19,'PNC Exon. &amp; no Exon.'!$A:$AJ,3,0)+VLOOKUP(B$7&amp;$A19,'PNC Exon. &amp; no Exon.'!$A:$AJ,4,0)</f>
        <v>99313114.809999987</v>
      </c>
      <c r="C19" s="49">
        <f>VLOOKUP(C$7&amp;$A19,'PNC Exon. &amp; no Exon.'!$A:$AJ,3,0)+VLOOKUP(C$7&amp;$A19,'PNC Exon. &amp; no Exon.'!$A:$AJ,4,0)</f>
        <v>78913087.450000003</v>
      </c>
      <c r="D19" s="49">
        <f>VLOOKUP(D$7&amp;$A19,'PNC Exon. &amp; no Exon.'!$A:$AJ,3,0)+VLOOKUP(D$7&amp;$A19,'PNC Exon. &amp; no Exon.'!$A:$AJ,4,0)</f>
        <v>82575275.739999995</v>
      </c>
      <c r="E19" s="76">
        <f t="shared" si="1"/>
        <v>260801478</v>
      </c>
      <c r="F19" s="49">
        <f>VLOOKUP(F$7&amp;$A19,'PNC Exon. &amp; no Exon.'!$A:$AJ,3,0)+VLOOKUP(F$7&amp;$A19,'PNC Exon. &amp; no Exon.'!$A:$AJ,4,0)</f>
        <v>85238298.850000009</v>
      </c>
      <c r="G19" s="49">
        <f>VLOOKUP(G$7&amp;$A19,'PNC Exon. &amp; no Exon.'!$A:$AJ,3,0)+VLOOKUP(G$7&amp;$A19,'PNC Exon. &amp; no Exon.'!$A:$AJ,4,0)</f>
        <v>83858123.539999992</v>
      </c>
      <c r="H19" s="49">
        <f>VLOOKUP(H$7&amp;$A19,'PNC Exon. &amp; no Exon.'!$A:$AJ,3,0)+VLOOKUP(H$7&amp;$A19,'PNC Exon. &amp; no Exon.'!$A:$AJ,4,0)</f>
        <v>0</v>
      </c>
      <c r="I19" s="76">
        <f t="shared" si="2"/>
        <v>169096422.38999999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429897900.38999999</v>
      </c>
      <c r="S19" s="114">
        <f t="shared" si="0"/>
        <v>1.0974284991603442</v>
      </c>
    </row>
    <row r="20" spans="1:19" ht="14.1" customHeight="1" x14ac:dyDescent="0.4">
      <c r="A20" s="51" t="s">
        <v>116</v>
      </c>
      <c r="B20" s="49">
        <f>VLOOKUP(B$7&amp;$A20,'PNC Exon. &amp; no Exon.'!$A:$AJ,3,0)+VLOOKUP(B$7&amp;$A20,'PNC Exon. &amp; no Exon.'!$A:$AJ,4,0)</f>
        <v>59278409.290000007</v>
      </c>
      <c r="C20" s="49">
        <f>VLOOKUP(C$7&amp;$A20,'PNC Exon. &amp; no Exon.'!$A:$AJ,3,0)+VLOOKUP(C$7&amp;$A20,'PNC Exon. &amp; no Exon.'!$A:$AJ,4,0)</f>
        <v>55732067.18</v>
      </c>
      <c r="D20" s="49">
        <f>VLOOKUP(D$7&amp;$A20,'PNC Exon. &amp; no Exon.'!$A:$AJ,3,0)+VLOOKUP(D$7&amp;$A20,'PNC Exon. &amp; no Exon.'!$A:$AJ,4,0)</f>
        <v>63337704.669999994</v>
      </c>
      <c r="E20" s="76">
        <f t="shared" si="1"/>
        <v>178348181.13999999</v>
      </c>
      <c r="F20" s="49">
        <f>VLOOKUP(F$7&amp;$A20,'PNC Exon. &amp; no Exon.'!$A:$AJ,3,0)+VLOOKUP(F$7&amp;$A20,'PNC Exon. &amp; no Exon.'!$A:$AJ,4,0)</f>
        <v>50494404.990000002</v>
      </c>
      <c r="G20" s="49">
        <f>VLOOKUP(G$7&amp;$A20,'PNC Exon. &amp; no Exon.'!$A:$AJ,3,0)+VLOOKUP(G$7&amp;$A20,'PNC Exon. &amp; no Exon.'!$A:$AJ,4,0)</f>
        <v>43587077.559999995</v>
      </c>
      <c r="H20" s="49">
        <f>VLOOKUP(H$7&amp;$A20,'PNC Exon. &amp; no Exon.'!$A:$AJ,3,0)+VLOOKUP(H$7&amp;$A20,'PNC Exon. &amp; no Exon.'!$A:$AJ,4,0)</f>
        <v>0</v>
      </c>
      <c r="I20" s="76">
        <f t="shared" si="2"/>
        <v>94081482.549999997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272429663.69</v>
      </c>
      <c r="S20" s="114">
        <f t="shared" si="0"/>
        <v>0.6954490279641955</v>
      </c>
    </row>
    <row r="21" spans="1:19" ht="14.1" customHeight="1" x14ac:dyDescent="0.4">
      <c r="A21" s="51" t="s">
        <v>117</v>
      </c>
      <c r="B21" s="49">
        <f>VLOOKUP(B$7&amp;$A21,'PNC Exon. &amp; no Exon.'!$A:$AJ,3,0)+VLOOKUP(B$7&amp;$A21,'PNC Exon. &amp; no Exon.'!$A:$AJ,4,0)</f>
        <v>53930280.539999999</v>
      </c>
      <c r="C21" s="49">
        <f>VLOOKUP(C$7&amp;$A21,'PNC Exon. &amp; no Exon.'!$A:$AJ,3,0)+VLOOKUP(C$7&amp;$A21,'PNC Exon. &amp; no Exon.'!$A:$AJ,4,0)</f>
        <v>74363091.329999998</v>
      </c>
      <c r="D21" s="49">
        <f>VLOOKUP(D$7&amp;$A21,'PNC Exon. &amp; no Exon.'!$A:$AJ,3,0)+VLOOKUP(D$7&amp;$A21,'PNC Exon. &amp; no Exon.'!$A:$AJ,4,0)</f>
        <v>52306857.509999998</v>
      </c>
      <c r="E21" s="76">
        <f t="shared" si="1"/>
        <v>180600229.38</v>
      </c>
      <c r="F21" s="49">
        <f>VLOOKUP(F$7&amp;$A21,'PNC Exon. &amp; no Exon.'!$A:$AJ,3,0)+VLOOKUP(F$7&amp;$A21,'PNC Exon. &amp; no Exon.'!$A:$AJ,4,0)</f>
        <v>24551073.990000002</v>
      </c>
      <c r="G21" s="49">
        <f>VLOOKUP(G$7&amp;$A21,'PNC Exon. &amp; no Exon.'!$A:$AJ,3,0)+VLOOKUP(G$7&amp;$A21,'PNC Exon. &amp; no Exon.'!$A:$AJ,4,0)</f>
        <v>52079657.890000001</v>
      </c>
      <c r="H21" s="49">
        <f>VLOOKUP(H$7&amp;$A21,'PNC Exon. &amp; no Exon.'!$A:$AJ,3,0)+VLOOKUP(H$7&amp;$A21,'PNC Exon. &amp; no Exon.'!$A:$AJ,4,0)</f>
        <v>0</v>
      </c>
      <c r="I21" s="76">
        <f t="shared" si="2"/>
        <v>76630731.879999995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257230961.25999999</v>
      </c>
      <c r="S21" s="114">
        <f t="shared" si="0"/>
        <v>0.65665030579828565</v>
      </c>
    </row>
    <row r="22" spans="1:19" ht="14.1" customHeight="1" x14ac:dyDescent="0.4">
      <c r="A22" s="51" t="s">
        <v>118</v>
      </c>
      <c r="B22" s="49">
        <f>VLOOKUP(B$7&amp;$A22,'PNC Exon. &amp; no Exon.'!$A:$AJ,3,0)+VLOOKUP(B$7&amp;$A22,'PNC Exon. &amp; no Exon.'!$A:$AJ,4,0)</f>
        <v>61725546.750000007</v>
      </c>
      <c r="C22" s="49">
        <f>VLOOKUP(C$7&amp;$A22,'PNC Exon. &amp; no Exon.'!$A:$AJ,3,0)+VLOOKUP(C$7&amp;$A22,'PNC Exon. &amp; no Exon.'!$A:$AJ,4,0)</f>
        <v>60554406.459999993</v>
      </c>
      <c r="D22" s="49">
        <f>VLOOKUP(D$7&amp;$A22,'PNC Exon. &amp; no Exon.'!$A:$AJ,3,0)+VLOOKUP(D$7&amp;$A22,'PNC Exon. &amp; no Exon.'!$A:$AJ,4,0)</f>
        <v>72037398.939999998</v>
      </c>
      <c r="E22" s="76">
        <f t="shared" si="1"/>
        <v>194317352.15000001</v>
      </c>
      <c r="F22" s="49">
        <f>VLOOKUP(F$7&amp;$A22,'PNC Exon. &amp; no Exon.'!$A:$AJ,3,0)+VLOOKUP(F$7&amp;$A22,'PNC Exon. &amp; no Exon.'!$A:$AJ,4,0)</f>
        <v>56009978.970000006</v>
      </c>
      <c r="G22" s="49">
        <f>VLOOKUP(G$7&amp;$A22,'PNC Exon. &amp; no Exon.'!$A:$AJ,3,0)+VLOOKUP(G$7&amp;$A22,'PNC Exon. &amp; no Exon.'!$A:$AJ,4,0)</f>
        <v>68140769.620000005</v>
      </c>
      <c r="H22" s="49">
        <f>VLOOKUP(H$7&amp;$A22,'PNC Exon. &amp; no Exon.'!$A:$AJ,3,0)+VLOOKUP(H$7&amp;$A22,'PNC Exon. &amp; no Exon.'!$A:$AJ,4,0)</f>
        <v>0</v>
      </c>
      <c r="I22" s="76">
        <f t="shared" si="2"/>
        <v>124150748.59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318468100.74000001</v>
      </c>
      <c r="S22" s="114">
        <f t="shared" si="0"/>
        <v>0.81297435858254607</v>
      </c>
    </row>
    <row r="23" spans="1:19" ht="14.1" customHeight="1" x14ac:dyDescent="0.4">
      <c r="A23" s="51" t="s">
        <v>119</v>
      </c>
      <c r="B23" s="49">
        <f>VLOOKUP(B$7&amp;$A23,'PNC Exon. &amp; no Exon.'!$A:$AJ,3,0)+VLOOKUP(B$7&amp;$A23,'PNC Exon. &amp; no Exon.'!$A:$AJ,4,0)</f>
        <v>58711453.159999996</v>
      </c>
      <c r="C23" s="49">
        <f>VLOOKUP(C$7&amp;$A23,'PNC Exon. &amp; no Exon.'!$A:$AJ,3,0)+VLOOKUP(C$7&amp;$A23,'PNC Exon. &amp; no Exon.'!$A:$AJ,4,0)</f>
        <v>59300537.659999996</v>
      </c>
      <c r="D23" s="49">
        <f>VLOOKUP(D$7&amp;$A23,'PNC Exon. &amp; no Exon.'!$A:$AJ,3,0)+VLOOKUP(D$7&amp;$A23,'PNC Exon. &amp; no Exon.'!$A:$AJ,4,0)</f>
        <v>66497484.539999992</v>
      </c>
      <c r="E23" s="76">
        <f t="shared" si="1"/>
        <v>184509475.35999998</v>
      </c>
      <c r="F23" s="49">
        <f>VLOOKUP(F$7&amp;$A23,'PNC Exon. &amp; no Exon.'!$A:$AJ,3,0)+VLOOKUP(F$7&amp;$A23,'PNC Exon. &amp; no Exon.'!$A:$AJ,4,0)</f>
        <v>54161029.099999994</v>
      </c>
      <c r="G23" s="49">
        <f>VLOOKUP(G$7&amp;$A23,'PNC Exon. &amp; no Exon.'!$A:$AJ,3,0)+VLOOKUP(G$7&amp;$A23,'PNC Exon. &amp; no Exon.'!$A:$AJ,4,0)</f>
        <v>59124094.099999994</v>
      </c>
      <c r="H23" s="49">
        <f>VLOOKUP(H$7&amp;$A23,'PNC Exon. &amp; no Exon.'!$A:$AJ,3,0)+VLOOKUP(H$7&amp;$A23,'PNC Exon. &amp; no Exon.'!$A:$AJ,4,0)</f>
        <v>0</v>
      </c>
      <c r="I23" s="76">
        <f t="shared" si="2"/>
        <v>113285123.19999999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297794598.55999994</v>
      </c>
      <c r="S23" s="114">
        <f t="shared" si="0"/>
        <v>0.76019975687082919</v>
      </c>
    </row>
    <row r="24" spans="1:19" ht="14.1" customHeight="1" x14ac:dyDescent="0.4">
      <c r="A24" s="51" t="s">
        <v>120</v>
      </c>
      <c r="B24" s="49">
        <f>VLOOKUP(B$7&amp;$A24,'PNC Exon. &amp; no Exon.'!$A:$AJ,3,0)+VLOOKUP(B$7&amp;$A24,'PNC Exon. &amp; no Exon.'!$A:$AJ,4,0)</f>
        <v>41976643.849999994</v>
      </c>
      <c r="C24" s="49">
        <f>VLOOKUP(C$7&amp;$A24,'PNC Exon. &amp; no Exon.'!$A:$AJ,3,0)+VLOOKUP(C$7&amp;$A24,'PNC Exon. &amp; no Exon.'!$A:$AJ,4,0)</f>
        <v>42594485.199999996</v>
      </c>
      <c r="D24" s="49">
        <f>VLOOKUP(D$7&amp;$A24,'PNC Exon. &amp; no Exon.'!$A:$AJ,3,0)+VLOOKUP(D$7&amp;$A24,'PNC Exon. &amp; no Exon.'!$A:$AJ,4,0)</f>
        <v>48118865.220000006</v>
      </c>
      <c r="E24" s="76">
        <f t="shared" si="1"/>
        <v>132689994.26999998</v>
      </c>
      <c r="F24" s="49">
        <f>VLOOKUP(F$7&amp;$A24,'PNC Exon. &amp; no Exon.'!$A:$AJ,3,0)+VLOOKUP(F$7&amp;$A24,'PNC Exon. &amp; no Exon.'!$A:$AJ,4,0)</f>
        <v>49217840.280000001</v>
      </c>
      <c r="G24" s="49">
        <f>VLOOKUP(G$7&amp;$A24,'PNC Exon. &amp; no Exon.'!$A:$AJ,3,0)+VLOOKUP(G$7&amp;$A24,'PNC Exon. &amp; no Exon.'!$A:$AJ,4,0)</f>
        <v>45589378.390000001</v>
      </c>
      <c r="H24" s="49">
        <f>VLOOKUP(H$7&amp;$A24,'PNC Exon. &amp; no Exon.'!$A:$AJ,3,0)+VLOOKUP(H$7&amp;$A24,'PNC Exon. &amp; no Exon.'!$A:$AJ,4,0)</f>
        <v>0</v>
      </c>
      <c r="I24" s="76">
        <f t="shared" si="2"/>
        <v>94807218.670000002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227497212.94</v>
      </c>
      <c r="S24" s="114">
        <f t="shared" si="0"/>
        <v>0.58074702094012121</v>
      </c>
    </row>
    <row r="25" spans="1:19" ht="14.1" customHeight="1" x14ac:dyDescent="0.4">
      <c r="A25" s="51" t="s">
        <v>87</v>
      </c>
      <c r="B25" s="49">
        <f>VLOOKUP(B$7&amp;$A25,'PNC Exon. &amp; no Exon.'!$A:$AJ,3,0)+VLOOKUP(B$7&amp;$A25,'PNC Exon. &amp; no Exon.'!$A:$AJ,4,0)</f>
        <v>27147652.629999999</v>
      </c>
      <c r="C25" s="49">
        <f>VLOOKUP(C$7&amp;$A25,'PNC Exon. &amp; no Exon.'!$A:$AJ,3,0)+VLOOKUP(C$7&amp;$A25,'PNC Exon. &amp; no Exon.'!$A:$AJ,4,0)</f>
        <v>36357502.710000001</v>
      </c>
      <c r="D25" s="49">
        <f>VLOOKUP(D$7&amp;$A25,'PNC Exon. &amp; no Exon.'!$A:$AJ,3,0)+VLOOKUP(D$7&amp;$A25,'PNC Exon. &amp; no Exon.'!$A:$AJ,4,0)</f>
        <v>33887259.530000001</v>
      </c>
      <c r="E25" s="76">
        <f t="shared" si="1"/>
        <v>97392414.870000005</v>
      </c>
      <c r="F25" s="49">
        <f>VLOOKUP(F$7&amp;$A25,'PNC Exon. &amp; no Exon.'!$A:$AJ,3,0)+VLOOKUP(F$7&amp;$A25,'PNC Exon. &amp; no Exon.'!$A:$AJ,4,0)</f>
        <v>29063852.210000001</v>
      </c>
      <c r="G25" s="49">
        <f>VLOOKUP(G$7&amp;$A25,'PNC Exon. &amp; no Exon.'!$A:$AJ,3,0)+VLOOKUP(G$7&amp;$A25,'PNC Exon. &amp; no Exon.'!$A:$AJ,4,0)</f>
        <v>33776424.170000002</v>
      </c>
      <c r="H25" s="49">
        <f>VLOOKUP(H$7&amp;$A25,'PNC Exon. &amp; no Exon.'!$A:$AJ,3,0)+VLOOKUP(H$7&amp;$A25,'PNC Exon. &amp; no Exon.'!$A:$AJ,4,0)</f>
        <v>0</v>
      </c>
      <c r="I25" s="76">
        <f t="shared" si="2"/>
        <v>62840276.380000003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160232691.25</v>
      </c>
      <c r="S25" s="114">
        <f t="shared" si="0"/>
        <v>0.40903647520815084</v>
      </c>
    </row>
    <row r="26" spans="1:19" ht="14.1" customHeight="1" x14ac:dyDescent="0.4">
      <c r="A26" s="51" t="s">
        <v>123</v>
      </c>
      <c r="B26" s="49">
        <f>VLOOKUP(B$7&amp;$A26,'PNC Exon. &amp; no Exon.'!$A:$AJ,3,0)+VLOOKUP(B$7&amp;$A26,'PNC Exon. &amp; no Exon.'!$A:$AJ,4,0)</f>
        <v>32914827.539999999</v>
      </c>
      <c r="C26" s="49">
        <f>VLOOKUP(C$7&amp;$A26,'PNC Exon. &amp; no Exon.'!$A:$AJ,3,0)+VLOOKUP(C$7&amp;$A26,'PNC Exon. &amp; no Exon.'!$A:$AJ,4,0)</f>
        <v>35905251.359999999</v>
      </c>
      <c r="D26" s="49">
        <f>VLOOKUP(D$7&amp;$A26,'PNC Exon. &amp; no Exon.'!$A:$AJ,3,0)+VLOOKUP(D$7&amp;$A26,'PNC Exon. &amp; no Exon.'!$A:$AJ,4,0)</f>
        <v>35596591.780000001</v>
      </c>
      <c r="E26" s="76">
        <f t="shared" si="1"/>
        <v>104416670.68000001</v>
      </c>
      <c r="F26" s="49">
        <f>VLOOKUP(F$7&amp;$A26,'PNC Exon. &amp; no Exon.'!$A:$AJ,3,0)+VLOOKUP(F$7&amp;$A26,'PNC Exon. &amp; no Exon.'!$A:$AJ,4,0)</f>
        <v>32437537.59</v>
      </c>
      <c r="G26" s="49">
        <f>VLOOKUP(G$7&amp;$A26,'PNC Exon. &amp; no Exon.'!$A:$AJ,3,0)+VLOOKUP(G$7&amp;$A26,'PNC Exon. &amp; no Exon.'!$A:$AJ,4,0)</f>
        <v>36647435.789999999</v>
      </c>
      <c r="H26" s="49">
        <f>VLOOKUP(H$7&amp;$A26,'PNC Exon. &amp; no Exon.'!$A:$AJ,3,0)+VLOOKUP(H$7&amp;$A26,'PNC Exon. &amp; no Exon.'!$A:$AJ,4,0)</f>
        <v>0</v>
      </c>
      <c r="I26" s="76">
        <f t="shared" si="2"/>
        <v>69084973.379999995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173501644.06</v>
      </c>
      <c r="S26" s="114">
        <f t="shared" si="0"/>
        <v>0.44290899925280758</v>
      </c>
    </row>
    <row r="27" spans="1:19" ht="14.1" customHeight="1" x14ac:dyDescent="0.4">
      <c r="A27" s="51" t="s">
        <v>122</v>
      </c>
      <c r="B27" s="49">
        <f>VLOOKUP(B$7&amp;$A27,'PNC Exon. &amp; no Exon.'!$A:$AJ,3,0)+VLOOKUP(B$7&amp;$A27,'PNC Exon. &amp; no Exon.'!$A:$AJ,4,0)</f>
        <v>36519666.299999997</v>
      </c>
      <c r="C27" s="49">
        <f>VLOOKUP(C$7&amp;$A27,'PNC Exon. &amp; no Exon.'!$A:$AJ,3,0)+VLOOKUP(C$7&amp;$A27,'PNC Exon. &amp; no Exon.'!$A:$AJ,4,0)</f>
        <v>55229158.960000001</v>
      </c>
      <c r="D27" s="49">
        <f>VLOOKUP(D$7&amp;$A27,'PNC Exon. &amp; no Exon.'!$A:$AJ,3,0)+VLOOKUP(D$7&amp;$A27,'PNC Exon. &amp; no Exon.'!$A:$AJ,4,0)</f>
        <v>34691537.950000003</v>
      </c>
      <c r="E27" s="76">
        <f t="shared" si="1"/>
        <v>126440363.20999999</v>
      </c>
      <c r="F27" s="49">
        <f>VLOOKUP(F$7&amp;$A27,'PNC Exon. &amp; no Exon.'!$A:$AJ,3,0)+VLOOKUP(F$7&amp;$A27,'PNC Exon. &amp; no Exon.'!$A:$AJ,4,0)</f>
        <v>41956612.579999998</v>
      </c>
      <c r="G27" s="49">
        <f>VLOOKUP(G$7&amp;$A27,'PNC Exon. &amp; no Exon.'!$A:$AJ,3,0)+VLOOKUP(G$7&amp;$A27,'PNC Exon. &amp; no Exon.'!$A:$AJ,4,0)</f>
        <v>41798497.509999998</v>
      </c>
      <c r="H27" s="49">
        <f>VLOOKUP(H$7&amp;$A27,'PNC Exon. &amp; no Exon.'!$A:$AJ,3,0)+VLOOKUP(H$7&amp;$A27,'PNC Exon. &amp; no Exon.'!$A:$AJ,4,0)</f>
        <v>0</v>
      </c>
      <c r="I27" s="76">
        <f t="shared" si="2"/>
        <v>83755110.090000004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210195473.30000001</v>
      </c>
      <c r="S27" s="114">
        <f t="shared" si="0"/>
        <v>0.53657973808351034</v>
      </c>
    </row>
    <row r="28" spans="1:19" ht="14.1" customHeight="1" x14ac:dyDescent="0.4">
      <c r="A28" s="51" t="s">
        <v>80</v>
      </c>
      <c r="B28" s="49">
        <f>VLOOKUP(B$7&amp;$A28,'PNC Exon. &amp; no Exon.'!$A:$AJ,3,0)+VLOOKUP(B$7&amp;$A28,'PNC Exon. &amp; no Exon.'!$A:$AJ,4,0)</f>
        <v>48014595.689999998</v>
      </c>
      <c r="C28" s="49">
        <f>VLOOKUP(C$7&amp;$A28,'PNC Exon. &amp; no Exon.'!$A:$AJ,3,0)+VLOOKUP(C$7&amp;$A28,'PNC Exon. &amp; no Exon.'!$A:$AJ,4,0)</f>
        <v>45634315.609999999</v>
      </c>
      <c r="D28" s="49">
        <f>VLOOKUP(D$7&amp;$A28,'PNC Exon. &amp; no Exon.'!$A:$AJ,3,0)+VLOOKUP(D$7&amp;$A28,'PNC Exon. &amp; no Exon.'!$A:$AJ,4,0)</f>
        <v>51610063.069999993</v>
      </c>
      <c r="E28" s="76">
        <f t="shared" si="1"/>
        <v>145258974.37</v>
      </c>
      <c r="F28" s="49">
        <f>VLOOKUP(F$7&amp;$A28,'PNC Exon. &amp; no Exon.'!$A:$AJ,3,0)+VLOOKUP(F$7&amp;$A28,'PNC Exon. &amp; no Exon.'!$A:$AJ,4,0)</f>
        <v>51673802.210000001</v>
      </c>
      <c r="G28" s="49">
        <f>VLOOKUP(G$7&amp;$A28,'PNC Exon. &amp; no Exon.'!$A:$AJ,3,0)+VLOOKUP(G$7&amp;$A28,'PNC Exon. &amp; no Exon.'!$A:$AJ,4,0)</f>
        <v>45690923.829999998</v>
      </c>
      <c r="H28" s="49">
        <f>VLOOKUP(H$7&amp;$A28,'PNC Exon. &amp; no Exon.'!$A:$AJ,3,0)+VLOOKUP(H$7&amp;$A28,'PNC Exon. &amp; no Exon.'!$A:$AJ,4,0)</f>
        <v>0</v>
      </c>
      <c r="I28" s="76">
        <f t="shared" si="2"/>
        <v>97364726.039999992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242623700.41</v>
      </c>
      <c r="S28" s="114">
        <f t="shared" si="0"/>
        <v>0.61936139525251077</v>
      </c>
    </row>
    <row r="29" spans="1:19" ht="14.1" customHeight="1" x14ac:dyDescent="0.4">
      <c r="A29" s="50" t="s">
        <v>121</v>
      </c>
      <c r="B29" s="49">
        <f>VLOOKUP(B$7&amp;$A29,'PNC Exon. &amp; no Exon.'!$A:$AJ,3,0)+VLOOKUP(B$7&amp;$A29,'PNC Exon. &amp; no Exon.'!$A:$AJ,4,0)</f>
        <v>41431906.530000001</v>
      </c>
      <c r="C29" s="49">
        <f>VLOOKUP(C$7&amp;$A29,'PNC Exon. &amp; no Exon.'!$A:$AJ,3,0)+VLOOKUP(C$7&amp;$A29,'PNC Exon. &amp; no Exon.'!$A:$AJ,4,0)</f>
        <v>39341089.509999998</v>
      </c>
      <c r="D29" s="49">
        <f>VLOOKUP(D$7&amp;$A29,'PNC Exon. &amp; no Exon.'!$A:$AJ,3,0)+VLOOKUP(D$7&amp;$A29,'PNC Exon. &amp; no Exon.'!$A:$AJ,4,0)</f>
        <v>44459701.390000001</v>
      </c>
      <c r="E29" s="76">
        <f t="shared" si="1"/>
        <v>125232697.42999999</v>
      </c>
      <c r="F29" s="49">
        <f>VLOOKUP(F$7&amp;$A29,'PNC Exon. &amp; no Exon.'!$A:$AJ,3,0)+VLOOKUP(F$7&amp;$A29,'PNC Exon. &amp; no Exon.'!$A:$AJ,4,0)</f>
        <v>47005621.899999999</v>
      </c>
      <c r="G29" s="49">
        <f>VLOOKUP(G$7&amp;$A29,'PNC Exon. &amp; no Exon.'!$A:$AJ,3,0)+VLOOKUP(G$7&amp;$A29,'PNC Exon. &amp; no Exon.'!$A:$AJ,4,0)</f>
        <v>58903619.659999996</v>
      </c>
      <c r="H29" s="49">
        <f>VLOOKUP(H$7&amp;$A29,'PNC Exon. &amp; no Exon.'!$A:$AJ,3,0)+VLOOKUP(H$7&amp;$A29,'PNC Exon. &amp; no Exon.'!$A:$AJ,4,0)</f>
        <v>0</v>
      </c>
      <c r="I29" s="76">
        <f t="shared" si="2"/>
        <v>105909241.56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231141938.99000001</v>
      </c>
      <c r="S29" s="114">
        <f t="shared" si="0"/>
        <v>0.59005115160759702</v>
      </c>
    </row>
    <row r="30" spans="1:19" ht="14.1" customHeight="1" x14ac:dyDescent="0.4">
      <c r="A30" s="51" t="s">
        <v>78</v>
      </c>
      <c r="B30" s="49">
        <f>VLOOKUP(B$7&amp;$A30,'PNC Exon. &amp; no Exon.'!$A:$AJ,3,0)+VLOOKUP(B$7&amp;$A30,'PNC Exon. &amp; no Exon.'!$A:$AJ,4,0)</f>
        <v>39037453.649999999</v>
      </c>
      <c r="C30" s="49">
        <f>VLOOKUP(C$7&amp;$A30,'PNC Exon. &amp; no Exon.'!$A:$AJ,3,0)+VLOOKUP(C$7&amp;$A30,'PNC Exon. &amp; no Exon.'!$A:$AJ,4,0)</f>
        <v>33023633.850000005</v>
      </c>
      <c r="D30" s="49">
        <f>VLOOKUP(D$7&amp;$A30,'PNC Exon. &amp; no Exon.'!$A:$AJ,3,0)+VLOOKUP(D$7&amp;$A30,'PNC Exon. &amp; no Exon.'!$A:$AJ,4,0)</f>
        <v>39097556.100000001</v>
      </c>
      <c r="E30" s="76">
        <f t="shared" si="1"/>
        <v>111158643.59999999</v>
      </c>
      <c r="F30" s="49">
        <f>VLOOKUP(F$7&amp;$A30,'PNC Exon. &amp; no Exon.'!$A:$AJ,3,0)+VLOOKUP(F$7&amp;$A30,'PNC Exon. &amp; no Exon.'!$A:$AJ,4,0)</f>
        <v>42549820.950000003</v>
      </c>
      <c r="G30" s="49">
        <f>VLOOKUP(G$7&amp;$A30,'PNC Exon. &amp; no Exon.'!$A:$AJ,3,0)+VLOOKUP(G$7&amp;$A30,'PNC Exon. &amp; no Exon.'!$A:$AJ,4,0)</f>
        <v>38348135.25</v>
      </c>
      <c r="H30" s="49">
        <f>VLOOKUP(H$7&amp;$A30,'PNC Exon. &amp; no Exon.'!$A:$AJ,3,0)+VLOOKUP(H$7&amp;$A30,'PNC Exon. &amp; no Exon.'!$A:$AJ,4,0)</f>
        <v>0</v>
      </c>
      <c r="I30" s="76">
        <f t="shared" si="2"/>
        <v>80897956.200000003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192056599.80000001</v>
      </c>
      <c r="S30" s="114">
        <f t="shared" si="0"/>
        <v>0.49027544884761115</v>
      </c>
    </row>
    <row r="31" spans="1:19" ht="14.1" customHeight="1" x14ac:dyDescent="0.4">
      <c r="A31" s="51" t="s">
        <v>124</v>
      </c>
      <c r="B31" s="49">
        <f>VLOOKUP(B$7&amp;$A31,'PNC Exon. &amp; no Exon.'!$A:$AJ,3,0)+VLOOKUP(B$7&amp;$A31,'PNC Exon. &amp; no Exon.'!$A:$AJ,4,0)</f>
        <v>18970056.75</v>
      </c>
      <c r="C31" s="49">
        <f>VLOOKUP(C$7&amp;$A31,'PNC Exon. &amp; no Exon.'!$A:$AJ,3,0)+VLOOKUP(C$7&amp;$A31,'PNC Exon. &amp; no Exon.'!$A:$AJ,4,0)</f>
        <v>23255439.52</v>
      </c>
      <c r="D31" s="49">
        <f>VLOOKUP(D$7&amp;$A31,'PNC Exon. &amp; no Exon.'!$A:$AJ,3,0)+VLOOKUP(D$7&amp;$A31,'PNC Exon. &amp; no Exon.'!$A:$AJ,4,0)</f>
        <v>26315036.439999998</v>
      </c>
      <c r="E31" s="76">
        <f t="shared" si="1"/>
        <v>68540532.709999993</v>
      </c>
      <c r="F31" s="49">
        <f>VLOOKUP(F$7&amp;$A31,'PNC Exon. &amp; no Exon.'!$A:$AJ,3,0)+VLOOKUP(F$7&amp;$A31,'PNC Exon. &amp; no Exon.'!$A:$AJ,4,0)</f>
        <v>26475624.439999998</v>
      </c>
      <c r="G31" s="49">
        <f>VLOOKUP(G$7&amp;$A31,'PNC Exon. &amp; no Exon.'!$A:$AJ,3,0)+VLOOKUP(G$7&amp;$A31,'PNC Exon. &amp; no Exon.'!$A:$AJ,4,0)</f>
        <v>23489244.140000001</v>
      </c>
      <c r="H31" s="49">
        <f>VLOOKUP(H$7&amp;$A31,'PNC Exon. &amp; no Exon.'!$A:$AJ,3,0)+VLOOKUP(H$7&amp;$A31,'PNC Exon. &amp; no Exon.'!$A:$AJ,4,0)</f>
        <v>0</v>
      </c>
      <c r="I31" s="76">
        <f t="shared" si="2"/>
        <v>49964868.579999998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118505401.28999999</v>
      </c>
      <c r="S31" s="114">
        <f t="shared" si="0"/>
        <v>0.30251649185096646</v>
      </c>
    </row>
    <row r="32" spans="1:19" ht="14.1" customHeight="1" x14ac:dyDescent="0.4">
      <c r="A32" s="51" t="s">
        <v>126</v>
      </c>
      <c r="B32" s="49">
        <f>VLOOKUP(B$7&amp;$A32,'PNC Exon. &amp; no Exon.'!$A:$AJ,3,0)+VLOOKUP(B$7&amp;$A32,'PNC Exon. &amp; no Exon.'!$A:$AJ,4,0)</f>
        <v>16403094.299999999</v>
      </c>
      <c r="C32" s="49">
        <f>VLOOKUP(C$7&amp;$A32,'PNC Exon. &amp; no Exon.'!$A:$AJ,3,0)+VLOOKUP(C$7&amp;$A32,'PNC Exon. &amp; no Exon.'!$A:$AJ,4,0)</f>
        <v>19964746.34</v>
      </c>
      <c r="D32" s="49">
        <f>VLOOKUP(D$7&amp;$A32,'PNC Exon. &amp; no Exon.'!$A:$AJ,3,0)+VLOOKUP(D$7&amp;$A32,'PNC Exon. &amp; no Exon.'!$A:$AJ,4,0)</f>
        <v>18925468.879999999</v>
      </c>
      <c r="E32" s="76">
        <f t="shared" si="1"/>
        <v>55293309.519999996</v>
      </c>
      <c r="F32" s="49">
        <f>VLOOKUP(F$7&amp;$A32,'PNC Exon. &amp; no Exon.'!$A:$AJ,3,0)+VLOOKUP(F$7&amp;$A32,'PNC Exon. &amp; no Exon.'!$A:$AJ,4,0)</f>
        <v>21083038.390000001</v>
      </c>
      <c r="G32" s="49">
        <f>VLOOKUP(G$7&amp;$A32,'PNC Exon. &amp; no Exon.'!$A:$AJ,3,0)+VLOOKUP(G$7&amp;$A32,'PNC Exon. &amp; no Exon.'!$A:$AJ,4,0)</f>
        <v>19851583.579999998</v>
      </c>
      <c r="H32" s="49">
        <f>VLOOKUP(H$7&amp;$A32,'PNC Exon. &amp; no Exon.'!$A:$AJ,3,0)+VLOOKUP(H$7&amp;$A32,'PNC Exon. &amp; no Exon.'!$A:$AJ,4,0)</f>
        <v>0</v>
      </c>
      <c r="I32" s="76">
        <f t="shared" si="2"/>
        <v>40934621.969999999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96227931.489999995</v>
      </c>
      <c r="S32" s="114">
        <f t="shared" si="0"/>
        <v>0.24564733704577915</v>
      </c>
    </row>
    <row r="33" spans="1:19" ht="14.1" customHeight="1" x14ac:dyDescent="0.4">
      <c r="A33" s="51" t="s">
        <v>125</v>
      </c>
      <c r="B33" s="49">
        <f>VLOOKUP(B$7&amp;$A33,'PNC Exon. &amp; no Exon.'!$A:$AJ,3,0)+VLOOKUP(B$7&amp;$A33,'PNC Exon. &amp; no Exon.'!$A:$AJ,4,0)</f>
        <v>29836884.039999999</v>
      </c>
      <c r="C33" s="49">
        <f>VLOOKUP(C$7&amp;$A33,'PNC Exon. &amp; no Exon.'!$A:$AJ,3,0)+VLOOKUP(C$7&amp;$A33,'PNC Exon. &amp; no Exon.'!$A:$AJ,4,0)</f>
        <v>23212353.959999997</v>
      </c>
      <c r="D33" s="49">
        <f>VLOOKUP(D$7&amp;$A33,'PNC Exon. &amp; no Exon.'!$A:$AJ,3,0)+VLOOKUP(D$7&amp;$A33,'PNC Exon. &amp; no Exon.'!$A:$AJ,4,0)</f>
        <v>30527489.690000001</v>
      </c>
      <c r="E33" s="76">
        <f t="shared" si="1"/>
        <v>83576727.689999998</v>
      </c>
      <c r="F33" s="49">
        <f>VLOOKUP(F$7&amp;$A33,'PNC Exon. &amp; no Exon.'!$A:$AJ,3,0)+VLOOKUP(F$7&amp;$A33,'PNC Exon. &amp; no Exon.'!$A:$AJ,4,0)</f>
        <v>20789698.75</v>
      </c>
      <c r="G33" s="49">
        <f>VLOOKUP(G$7&amp;$A33,'PNC Exon. &amp; no Exon.'!$A:$AJ,3,0)+VLOOKUP(G$7&amp;$A33,'PNC Exon. &amp; no Exon.'!$A:$AJ,4,0)</f>
        <v>31324301.760000005</v>
      </c>
      <c r="H33" s="49">
        <f>VLOOKUP(H$7&amp;$A33,'PNC Exon. &amp; no Exon.'!$A:$AJ,3,0)+VLOOKUP(H$7&amp;$A33,'PNC Exon. &amp; no Exon.'!$A:$AJ,4,0)</f>
        <v>0</v>
      </c>
      <c r="I33" s="76">
        <f t="shared" si="2"/>
        <v>52114000.510000005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135690728.19999999</v>
      </c>
      <c r="S33" s="114">
        <f t="shared" si="0"/>
        <v>0.34638660031465474</v>
      </c>
    </row>
    <row r="34" spans="1:19" ht="14.1" customHeight="1" x14ac:dyDescent="0.4">
      <c r="A34" s="51" t="s">
        <v>127</v>
      </c>
      <c r="B34" s="49">
        <f>VLOOKUP(B$7&amp;$A34,'PNC Exon. &amp; no Exon.'!$A:$AJ,3,0)+VLOOKUP(B$7&amp;$A34,'PNC Exon. &amp; no Exon.'!$A:$AJ,4,0)</f>
        <v>6216867.3999999994</v>
      </c>
      <c r="C34" s="49">
        <f>VLOOKUP(C$7&amp;$A34,'PNC Exon. &amp; no Exon.'!$A:$AJ,3,0)+VLOOKUP(C$7&amp;$A34,'PNC Exon. &amp; no Exon.'!$A:$AJ,4,0)</f>
        <v>7547020.4199999999</v>
      </c>
      <c r="D34" s="49">
        <f>VLOOKUP(D$7&amp;$A34,'PNC Exon. &amp; no Exon.'!$A:$AJ,3,0)+VLOOKUP(D$7&amp;$A34,'PNC Exon. &amp; no Exon.'!$A:$AJ,4,0)</f>
        <v>8617798.4600000009</v>
      </c>
      <c r="E34" s="76">
        <f t="shared" si="1"/>
        <v>22381686.280000001</v>
      </c>
      <c r="F34" s="49">
        <f>VLOOKUP(F$7&amp;$A34,'PNC Exon. &amp; no Exon.'!$A:$AJ,3,0)+VLOOKUP(F$7&amp;$A34,'PNC Exon. &amp; no Exon.'!$A:$AJ,4,0)</f>
        <v>8230957.5100000007</v>
      </c>
      <c r="G34" s="49">
        <f>VLOOKUP(G$7&amp;$A34,'PNC Exon. &amp; no Exon.'!$A:$AJ,3,0)+VLOOKUP(G$7&amp;$A34,'PNC Exon. &amp; no Exon.'!$A:$AJ,4,0)</f>
        <v>9986053.1999999993</v>
      </c>
      <c r="H34" s="49">
        <f>VLOOKUP(H$7&amp;$A34,'PNC Exon. &amp; no Exon.'!$A:$AJ,3,0)+VLOOKUP(H$7&amp;$A34,'PNC Exon. &amp; no Exon.'!$A:$AJ,4,0)</f>
        <v>0</v>
      </c>
      <c r="I34" s="76">
        <f t="shared" si="2"/>
        <v>18217010.710000001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40598696.990000002</v>
      </c>
      <c r="S34" s="114">
        <f t="shared" si="0"/>
        <v>0.10363895023721237</v>
      </c>
    </row>
    <row r="35" spans="1:19" ht="14.1" customHeight="1" x14ac:dyDescent="0.4">
      <c r="A35" s="51" t="s">
        <v>109</v>
      </c>
      <c r="B35" s="49">
        <f>VLOOKUP(B$7&amp;$A35,'PNC Exon. &amp; no Exon.'!$A:$AJ,3,0)+VLOOKUP(B$7&amp;$A35,'PNC Exon. &amp; no Exon.'!$A:$AJ,4,0)</f>
        <v>8447734.25</v>
      </c>
      <c r="C35" s="49">
        <f>VLOOKUP(C$7&amp;$A35,'PNC Exon. &amp; no Exon.'!$A:$AJ,3,0)+VLOOKUP(C$7&amp;$A35,'PNC Exon. &amp; no Exon.'!$A:$AJ,4,0)</f>
        <v>18434697.850000001</v>
      </c>
      <c r="D35" s="49">
        <f>VLOOKUP(D$7&amp;$A35,'PNC Exon. &amp; no Exon.'!$A:$AJ,3,0)+VLOOKUP(D$7&amp;$A35,'PNC Exon. &amp; no Exon.'!$A:$AJ,4,0)</f>
        <v>18880759.469999999</v>
      </c>
      <c r="E35" s="76">
        <f t="shared" si="1"/>
        <v>45763191.57</v>
      </c>
      <c r="F35" s="49">
        <f>VLOOKUP(F$7&amp;$A35,'PNC Exon. &amp; no Exon.'!$A:$AJ,3,0)+VLOOKUP(F$7&amp;$A35,'PNC Exon. &amp; no Exon.'!$A:$AJ,4,0)</f>
        <v>23168423.399999999</v>
      </c>
      <c r="G35" s="49">
        <f>VLOOKUP(G$7&amp;$A35,'PNC Exon. &amp; no Exon.'!$A:$AJ,3,0)+VLOOKUP(G$7&amp;$A35,'PNC Exon. &amp; no Exon.'!$A:$AJ,4,0)</f>
        <v>20272978.150000002</v>
      </c>
      <c r="H35" s="49">
        <f>VLOOKUP(H$7&amp;$A35,'PNC Exon. &amp; no Exon.'!$A:$AJ,3,0)+VLOOKUP(H$7&amp;$A35,'PNC Exon. &amp; no Exon.'!$A:$AJ,4,0)</f>
        <v>0</v>
      </c>
      <c r="I35" s="76">
        <f t="shared" si="2"/>
        <v>43441401.549999997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89204593.120000005</v>
      </c>
      <c r="S35" s="114">
        <f t="shared" si="0"/>
        <v>0.22771840164160045</v>
      </c>
    </row>
    <row r="36" spans="1:19" ht="14.1" customHeight="1" x14ac:dyDescent="0.4">
      <c r="A36" s="51" t="s">
        <v>79</v>
      </c>
      <c r="B36" s="49">
        <f>VLOOKUP(B$7&amp;$A36,'PNC Exon. &amp; no Exon.'!$A:$AJ,3,0)+VLOOKUP(B$7&amp;$A36,'PNC Exon. &amp; no Exon.'!$A:$AJ,4,0)</f>
        <v>6784950.0800000001</v>
      </c>
      <c r="C36" s="49">
        <f>VLOOKUP(C$7&amp;$A36,'PNC Exon. &amp; no Exon.'!$A:$AJ,3,0)+VLOOKUP(C$7&amp;$A36,'PNC Exon. &amp; no Exon.'!$A:$AJ,4,0)</f>
        <v>5770543.1699999999</v>
      </c>
      <c r="D36" s="49">
        <f>VLOOKUP(D$7&amp;$A36,'PNC Exon. &amp; no Exon.'!$A:$AJ,3,0)+VLOOKUP(D$7&amp;$A36,'PNC Exon. &amp; no Exon.'!$A:$AJ,4,0)</f>
        <v>5681940.8200000003</v>
      </c>
      <c r="E36" s="76">
        <f t="shared" si="1"/>
        <v>18237434.07</v>
      </c>
      <c r="F36" s="49">
        <f>VLOOKUP(F$7&amp;$A36,'PNC Exon. &amp; no Exon.'!$A:$AJ,3,0)+VLOOKUP(F$7&amp;$A36,'PNC Exon. &amp; no Exon.'!$A:$AJ,4,0)</f>
        <v>4012361.55</v>
      </c>
      <c r="G36" s="49">
        <f>VLOOKUP(G$7&amp;$A36,'PNC Exon. &amp; no Exon.'!$A:$AJ,3,0)+VLOOKUP(G$7&amp;$A36,'PNC Exon. &amp; no Exon.'!$A:$AJ,4,0)</f>
        <v>4134545.16</v>
      </c>
      <c r="H36" s="49">
        <f>VLOOKUP(H$7&amp;$A36,'PNC Exon. &amp; no Exon.'!$A:$AJ,3,0)+VLOOKUP(H$7&amp;$A36,'PNC Exon. &amp; no Exon.'!$A:$AJ,4,0)</f>
        <v>0</v>
      </c>
      <c r="I36" s="76">
        <f t="shared" si="2"/>
        <v>8146906.71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26384340.780000001</v>
      </c>
      <c r="S36" s="114">
        <f t="shared" si="0"/>
        <v>6.7353033074278298E-2</v>
      </c>
    </row>
    <row r="37" spans="1:19" ht="14.1" customHeight="1" x14ac:dyDescent="0.4">
      <c r="A37" s="51" t="s">
        <v>128</v>
      </c>
      <c r="B37" s="49">
        <f>VLOOKUP(B$7&amp;$A37,'PNC Exon. &amp; no Exon.'!$A:$AJ,3,0)+VLOOKUP(B$7&amp;$A37,'PNC Exon. &amp; no Exon.'!$A:$AJ,4,0)</f>
        <v>4441504.6399999997</v>
      </c>
      <c r="C37" s="49">
        <f>VLOOKUP(C$7&amp;$A37,'PNC Exon. &amp; no Exon.'!$A:$AJ,3,0)+VLOOKUP(C$7&amp;$A37,'PNC Exon. &amp; no Exon.'!$A:$AJ,4,0)</f>
        <v>1658289.66</v>
      </c>
      <c r="D37" s="49">
        <f>VLOOKUP(D$7&amp;$A37,'PNC Exon. &amp; no Exon.'!$A:$AJ,3,0)+VLOOKUP(D$7&amp;$A37,'PNC Exon. &amp; no Exon.'!$A:$AJ,4,0)</f>
        <v>10285012.549999999</v>
      </c>
      <c r="E37" s="76">
        <f t="shared" si="1"/>
        <v>16384806.849999998</v>
      </c>
      <c r="F37" s="49">
        <f>VLOOKUP(F$7&amp;$A37,'PNC Exon. &amp; no Exon.'!$A:$AJ,3,0)+VLOOKUP(F$7&amp;$A37,'PNC Exon. &amp; no Exon.'!$A:$AJ,4,0)</f>
        <v>3831717.1399999997</v>
      </c>
      <c r="G37" s="49">
        <f>VLOOKUP(G$7&amp;$A37,'PNC Exon. &amp; no Exon.'!$A:$AJ,3,0)+VLOOKUP(G$7&amp;$A37,'PNC Exon. &amp; no Exon.'!$A:$AJ,4,0)</f>
        <v>10124811.609999999</v>
      </c>
      <c r="H37" s="49">
        <f>VLOOKUP(H$7&amp;$A37,'PNC Exon. &amp; no Exon.'!$A:$AJ,3,0)+VLOOKUP(H$7&amp;$A37,'PNC Exon. &amp; no Exon.'!$A:$AJ,4,0)</f>
        <v>0</v>
      </c>
      <c r="I37" s="76">
        <f t="shared" si="2"/>
        <v>13956528.75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30341335.599999998</v>
      </c>
      <c r="S37" s="115">
        <f t="shared" si="0"/>
        <v>7.7454312663125691E-2</v>
      </c>
    </row>
    <row r="38" spans="1:19" ht="14.1" customHeight="1" x14ac:dyDescent="0.4">
      <c r="A38" s="50" t="s">
        <v>130</v>
      </c>
      <c r="B38" s="49">
        <f>VLOOKUP(B$7&amp;$A38,'PNC Exon. &amp; no Exon.'!$A:$AJ,3,0)+VLOOKUP(B$7&amp;$A38,'PNC Exon. &amp; no Exon.'!$A:$AJ,4,0)</f>
        <v>144281.45000000001</v>
      </c>
      <c r="C38" s="49">
        <f>VLOOKUP(C$7&amp;$A38,'PNC Exon. &amp; no Exon.'!$A:$AJ,3,0)+VLOOKUP(C$7&amp;$A38,'PNC Exon. &amp; no Exon.'!$A:$AJ,4,0)</f>
        <v>2392598.4500000002</v>
      </c>
      <c r="D38" s="49">
        <f>VLOOKUP(D$7&amp;$A38,'PNC Exon. &amp; no Exon.'!$A:$AJ,3,0)+VLOOKUP(D$7&amp;$A38,'PNC Exon. &amp; no Exon.'!$A:$AJ,4,0)</f>
        <v>6109.14</v>
      </c>
      <c r="E38" s="76">
        <f t="shared" si="1"/>
        <v>2542989.0400000005</v>
      </c>
      <c r="F38" s="49">
        <f>VLOOKUP(F$7&amp;$A38,'PNC Exon. &amp; no Exon.'!$A:$AJ,3,0)+VLOOKUP(F$7&amp;$A38,'PNC Exon. &amp; no Exon.'!$A:$AJ,4,0)</f>
        <v>774826.21</v>
      </c>
      <c r="G38" s="49">
        <f>VLOOKUP(G$7&amp;$A38,'PNC Exon. &amp; no Exon.'!$A:$AJ,3,0)+VLOOKUP(G$7&amp;$A38,'PNC Exon. &amp; no Exon.'!$A:$AJ,4,0)</f>
        <v>1707671.3900000001</v>
      </c>
      <c r="H38" s="49">
        <f>VLOOKUP(H$7&amp;$A38,'PNC Exon. &amp; no Exon.'!$A:$AJ,3,0)+VLOOKUP(H$7&amp;$A38,'PNC Exon. &amp; no Exon.'!$A:$AJ,4,0)</f>
        <v>0</v>
      </c>
      <c r="I38" s="76">
        <f t="shared" si="2"/>
        <v>2482497.6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5025486.6400000006</v>
      </c>
      <c r="S38" s="114">
        <f t="shared" si="0"/>
        <v>1.2828888570710153E-2</v>
      </c>
    </row>
    <row r="39" spans="1:19" ht="14.1" customHeight="1" x14ac:dyDescent="0.4">
      <c r="A39" s="51" t="s">
        <v>129</v>
      </c>
      <c r="B39" s="49">
        <f>VLOOKUP(B$7&amp;$A39,'PNC Exon. &amp; no Exon.'!$A:$AJ,3,0)+VLOOKUP(B$7&amp;$A39,'PNC Exon. &amp; no Exon.'!$A:$AJ,4,0)</f>
        <v>750284.49</v>
      </c>
      <c r="C39" s="49">
        <f>VLOOKUP(C$7&amp;$A39,'PNC Exon. &amp; no Exon.'!$A:$AJ,3,0)+VLOOKUP(C$7&amp;$A39,'PNC Exon. &amp; no Exon.'!$A:$AJ,4,0)</f>
        <v>9572669.8300000001</v>
      </c>
      <c r="D39" s="49">
        <f>VLOOKUP(D$7&amp;$A39,'PNC Exon. &amp; no Exon.'!$A:$AJ,3,0)+VLOOKUP(D$7&amp;$A39,'PNC Exon. &amp; no Exon.'!$A:$AJ,4,0)</f>
        <v>2426084.48</v>
      </c>
      <c r="E39" s="76">
        <f t="shared" si="1"/>
        <v>12749038.800000001</v>
      </c>
      <c r="F39" s="49">
        <f>VLOOKUP(F$7&amp;$A39,'PNC Exon. &amp; no Exon.'!$A:$AJ,3,0)+VLOOKUP(F$7&amp;$A39,'PNC Exon. &amp; no Exon.'!$A:$AJ,4,0)</f>
        <v>3543058.62</v>
      </c>
      <c r="G39" s="49">
        <f>VLOOKUP(G$7&amp;$A39,'PNC Exon. &amp; no Exon.'!$A:$AJ,3,0)+VLOOKUP(G$7&amp;$A39,'PNC Exon. &amp; no Exon.'!$A:$AJ,4,0)</f>
        <v>821133.19000000006</v>
      </c>
      <c r="H39" s="49">
        <f>VLOOKUP(H$7&amp;$A39,'PNC Exon. &amp; no Exon.'!$A:$AJ,3,0)+VLOOKUP(H$7&amp;$A39,'PNC Exon. &amp; no Exon.'!$A:$AJ,4,0)</f>
        <v>0</v>
      </c>
      <c r="I39" s="76">
        <f t="shared" si="2"/>
        <v>4364191.8100000005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17113230.609999999</v>
      </c>
      <c r="S39" s="115">
        <f t="shared" si="0"/>
        <v>4.3686063521314239E-2</v>
      </c>
    </row>
    <row r="40" spans="1:19" ht="14.1" customHeight="1" x14ac:dyDescent="0.4">
      <c r="A40" s="51" t="s">
        <v>131</v>
      </c>
      <c r="B40" s="49">
        <f>VLOOKUP(B$7&amp;$A40,'PNC Exon. &amp; no Exon.'!$A:$AJ,3,0)+VLOOKUP(B$7&amp;$A40,'PNC Exon. &amp; no Exon.'!$A:$AJ,4,0)</f>
        <v>1011352.03</v>
      </c>
      <c r="C40" s="49">
        <f>VLOOKUP(C$7&amp;$A40,'PNC Exon. &amp; no Exon.'!$A:$AJ,3,0)+VLOOKUP(C$7&amp;$A40,'PNC Exon. &amp; no Exon.'!$A:$AJ,4,0)</f>
        <v>1220688.18</v>
      </c>
      <c r="D40" s="49">
        <f>VLOOKUP(D$7&amp;$A40,'PNC Exon. &amp; no Exon.'!$A:$AJ,3,0)+VLOOKUP(D$7&amp;$A40,'PNC Exon. &amp; no Exon.'!$A:$AJ,4,0)</f>
        <v>1495361.8099999998</v>
      </c>
      <c r="E40" s="76">
        <f t="shared" si="1"/>
        <v>3727402.0199999996</v>
      </c>
      <c r="F40" s="49">
        <f>VLOOKUP(F$7&amp;$A40,'PNC Exon. &amp; no Exon.'!$A:$AJ,3,0)+VLOOKUP(F$7&amp;$A40,'PNC Exon. &amp; no Exon.'!$A:$AJ,4,0)</f>
        <v>1877978.88</v>
      </c>
      <c r="G40" s="49">
        <f>VLOOKUP(G$7&amp;$A40,'PNC Exon. &amp; no Exon.'!$A:$AJ,3,0)+VLOOKUP(G$7&amp;$A40,'PNC Exon. &amp; no Exon.'!$A:$AJ,4,0)</f>
        <v>2638050.5499999998</v>
      </c>
      <c r="H40" s="49">
        <f>VLOOKUP(H$7&amp;$A40,'PNC Exon. &amp; no Exon.'!$A:$AJ,3,0)+VLOOKUP(H$7&amp;$A40,'PNC Exon. &amp; no Exon.'!$A:$AJ,4,0)</f>
        <v>0</v>
      </c>
      <c r="I40" s="76">
        <f t="shared" si="2"/>
        <v>4516029.43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8243431.4499999993</v>
      </c>
      <c r="S40" s="115">
        <f t="shared" si="0"/>
        <v>2.104354684193083E-2</v>
      </c>
    </row>
    <row r="41" spans="1:19" ht="14.1" customHeight="1" x14ac:dyDescent="0.4">
      <c r="A41" s="74" t="s">
        <v>89</v>
      </c>
      <c r="B41" s="54">
        <f t="shared" ref="B41:S41" si="6">SUM(B8:B40)</f>
        <v>6386339260.4099989</v>
      </c>
      <c r="C41" s="54">
        <f t="shared" si="6"/>
        <v>7455778580.8800001</v>
      </c>
      <c r="D41" s="54">
        <f t="shared" si="6"/>
        <v>10161183389.08</v>
      </c>
      <c r="E41" s="54">
        <f t="shared" si="6"/>
        <v>24003301230.369991</v>
      </c>
      <c r="F41" s="54">
        <f t="shared" si="6"/>
        <v>7756182761.1299992</v>
      </c>
      <c r="G41" s="54">
        <f t="shared" si="6"/>
        <v>7413719613.0100012</v>
      </c>
      <c r="H41" s="54">
        <f t="shared" si="6"/>
        <v>0</v>
      </c>
      <c r="I41" s="54">
        <f t="shared" si="6"/>
        <v>15169902374.139994</v>
      </c>
      <c r="J41" s="54">
        <f t="shared" si="6"/>
        <v>0</v>
      </c>
      <c r="K41" s="54">
        <f t="shared" si="6"/>
        <v>0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0</v>
      </c>
      <c r="P41" s="54">
        <f t="shared" si="6"/>
        <v>0</v>
      </c>
      <c r="Q41" s="54">
        <f t="shared" si="6"/>
        <v>0</v>
      </c>
      <c r="R41" s="54">
        <f t="shared" si="6"/>
        <v>39173203604.510002</v>
      </c>
      <c r="S41" s="81">
        <f t="shared" si="6"/>
        <v>100.00000000000001</v>
      </c>
    </row>
    <row r="42" spans="1:19" x14ac:dyDescent="0.4">
      <c r="A42" s="70" t="s">
        <v>172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2022-07-01T13:25:05Z</dcterms:modified>
</cp:coreProperties>
</file>