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13_ncr:1_{B03AAB8E-D14B-4F1E-9555-BA3EB691ADB0}" xr6:coauthVersionLast="36" xr6:coauthVersionMax="36" xr10:uidLastSave="{00000000-0000-0000-0000-000000000000}"/>
  <bookViews>
    <workbookView xWindow="0" yWindow="0" windowWidth="20490" windowHeight="7245" xr2:uid="{F61E8CAE-B16C-4CBA-B169-D9521E99DFC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3" i="1" l="1"/>
  <c r="O83" i="1"/>
  <c r="Z82" i="1"/>
  <c r="Z81" i="1"/>
  <c r="B81" i="1"/>
  <c r="Z80" i="1"/>
  <c r="Z79" i="1"/>
  <c r="Z78" i="1"/>
  <c r="B78" i="1"/>
  <c r="B74" i="1" s="1"/>
  <c r="Z77" i="1"/>
  <c r="Z76" i="1"/>
  <c r="Z75" i="1"/>
  <c r="Z74" i="1" s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Z72" i="1"/>
  <c r="Z71" i="1"/>
  <c r="Z70" i="1"/>
  <c r="Z69" i="1"/>
  <c r="Z68" i="1"/>
  <c r="Z67" i="1"/>
  <c r="Z66" i="1"/>
  <c r="Z65" i="1"/>
  <c r="Z64" i="1"/>
  <c r="Z63" i="1"/>
  <c r="Z62" i="1"/>
  <c r="B62" i="1"/>
  <c r="Z61" i="1"/>
  <c r="Z60" i="1"/>
  <c r="Z59" i="1"/>
  <c r="Z58" i="1"/>
  <c r="Z57" i="1"/>
  <c r="Z56" i="1"/>
  <c r="Z55" i="1"/>
  <c r="Z54" i="1"/>
  <c r="Z53" i="1"/>
  <c r="Z52" i="1"/>
  <c r="Y52" i="1"/>
  <c r="Y83" i="1" s="1"/>
  <c r="X52" i="1"/>
  <c r="W52" i="1"/>
  <c r="W83" i="1" s="1"/>
  <c r="U52" i="1"/>
  <c r="U83" i="1" s="1"/>
  <c r="S52" i="1"/>
  <c r="S83" i="1" s="1"/>
  <c r="R52" i="1"/>
  <c r="R83" i="1" s="1"/>
  <c r="B52" i="1"/>
  <c r="Z51" i="1"/>
  <c r="Z50" i="1"/>
  <c r="Z49" i="1"/>
  <c r="Z48" i="1"/>
  <c r="Z47" i="1"/>
  <c r="Z46" i="1"/>
  <c r="Z45" i="1"/>
  <c r="B45" i="1"/>
  <c r="Z44" i="1"/>
  <c r="Z43" i="1"/>
  <c r="Z42" i="1"/>
  <c r="Z41" i="1"/>
  <c r="Z40" i="1"/>
  <c r="Z39" i="1"/>
  <c r="Z38" i="1"/>
  <c r="Z37" i="1"/>
  <c r="Z36" i="1"/>
  <c r="Y36" i="1"/>
  <c r="X36" i="1"/>
  <c r="W36" i="1"/>
  <c r="P36" i="1"/>
  <c r="O36" i="1"/>
  <c r="C36" i="1"/>
  <c r="B36" i="1"/>
  <c r="Z35" i="1"/>
  <c r="Z34" i="1"/>
  <c r="T33" i="1"/>
  <c r="Z33" i="1" s="1"/>
  <c r="Z32" i="1"/>
  <c r="Z31" i="1"/>
  <c r="Z30" i="1"/>
  <c r="Z29" i="1"/>
  <c r="Z28" i="1"/>
  <c r="Z27" i="1"/>
  <c r="Y26" i="1"/>
  <c r="X26" i="1"/>
  <c r="W26" i="1"/>
  <c r="V26" i="1"/>
  <c r="V83" i="1" s="1"/>
  <c r="U26" i="1"/>
  <c r="T26" i="1"/>
  <c r="T83" i="1" s="1"/>
  <c r="S26" i="1"/>
  <c r="R26" i="1"/>
  <c r="Q26" i="1"/>
  <c r="P26" i="1"/>
  <c r="O26" i="1"/>
  <c r="C26" i="1"/>
  <c r="Z26" i="1" s="1"/>
  <c r="B26" i="1"/>
  <c r="Z25" i="1"/>
  <c r="Z24" i="1"/>
  <c r="Z23" i="1"/>
  <c r="Z22" i="1"/>
  <c r="Z21" i="1"/>
  <c r="Z20" i="1"/>
  <c r="Z19" i="1"/>
  <c r="Z18" i="1"/>
  <c r="Z17" i="1"/>
  <c r="Y16" i="1"/>
  <c r="X16" i="1"/>
  <c r="W16" i="1"/>
  <c r="V16" i="1"/>
  <c r="U16" i="1"/>
  <c r="T16" i="1"/>
  <c r="S16" i="1"/>
  <c r="R16" i="1"/>
  <c r="Q16" i="1"/>
  <c r="P16" i="1"/>
  <c r="O16" i="1"/>
  <c r="C16" i="1"/>
  <c r="C83" i="1" s="1"/>
  <c r="B16" i="1"/>
  <c r="Z15" i="1"/>
  <c r="Z14" i="1"/>
  <c r="Z13" i="1"/>
  <c r="Z12" i="1"/>
  <c r="Z11" i="1"/>
  <c r="Y10" i="1"/>
  <c r="X10" i="1"/>
  <c r="W10" i="1"/>
  <c r="V10" i="1"/>
  <c r="U10" i="1"/>
  <c r="S10" i="1"/>
  <c r="R10" i="1"/>
  <c r="Q10" i="1"/>
  <c r="Z10" i="1" s="1"/>
  <c r="P10" i="1"/>
  <c r="P83" i="1" s="1"/>
  <c r="O10" i="1"/>
  <c r="C10" i="1"/>
  <c r="B10" i="1"/>
  <c r="B83" i="1" s="1"/>
  <c r="Q83" i="1" l="1"/>
  <c r="Z16" i="1"/>
  <c r="Z83" i="1" s="1"/>
</calcChain>
</file>

<file path=xl/sharedStrings.xml><?xml version="1.0" encoding="utf-8"?>
<sst xmlns="http://schemas.openxmlformats.org/spreadsheetml/2006/main" count="120" uniqueCount="119">
  <si>
    <t>SUPERINTENDENCIA DE SEGUROS</t>
  </si>
  <si>
    <t>Año {2024}</t>
  </si>
  <si>
    <t>Correspondiente al mes de Enero-Diciembre</t>
  </si>
  <si>
    <t xml:space="preserve">Presupuesto de Gasto y Aplicaciones Financieras </t>
  </si>
  <si>
    <t>En RD$</t>
  </si>
  <si>
    <t>DETALLE</t>
  </si>
  <si>
    <t>Presupuesto Aprobado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</si>
  <si>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</si>
  <si>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</si>
  <si>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</si>
  <si>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</si>
  <si>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</si>
  <si>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</si>
  <si>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</si>
  <si>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</si>
  <si>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</si>
  <si>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</si>
  <si>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</si>
  <si>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</si>
  <si>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</si>
  <si>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</si>
  <si>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</si>
  <si>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</si>
  <si>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</si>
  <si>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</si>
  <si>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</si>
  <si>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</si>
  <si>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</si>
  <si>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</si>
  <si>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</si>
  <si>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</si>
  <si>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</si>
  <si>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</si>
  <si>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</si>
  <si>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</si>
  <si>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</si>
  <si>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</si>
  <si>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</si>
  <si>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</si>
  <si>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</si>
  <si>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</si>
  <si>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</si>
  <si>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</si>
  <si>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</si>
  <si>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</si>
  <si>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</si>
  <si>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</si>
  <si>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</si>
  <si>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</si>
  <si>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</si>
  <si>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</si>
  <si>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</si>
  <si>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</si>
  <si>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</si>
  <si>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</si>
  <si>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</si>
  <si>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</si>
  <si>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</si>
  <si>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</si>
  <si>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</si>
  <si>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</si>
  <si>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</si>
  <si>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</si>
  <si>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</si>
  <si>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</si>
  <si>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</si>
  <si>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</si>
  <si>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</si>
  <si>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</si>
  <si>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</si>
  <si>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</si>
  <si>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</si>
  <si>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</si>
  <si>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</si>
  <si>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</si>
  <si>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</si>
  <si>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</si>
  <si>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</si>
  <si>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</si>
  <si>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</si>
  <si>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</si>
  <si>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</si>
  <si>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</si>
  <si>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</si>
  <si>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</si>
  <si>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</si>
  <si>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</si>
  <si>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</si>
  <si>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</si>
  <si>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</si>
  <si>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</si>
  <si>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</si>
  <si>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</si>
  <si>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</si>
  <si>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</si>
  <si>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</si>
  <si>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</si>
  <si>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</si>
  <si>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</si>
  <si>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</si>
  <si>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</si>
  <si>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</si>
  <si>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</si>
  <si>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</si>
  <si>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</si>
  <si>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</si>
  <si>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</si>
  <si>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</si>
  <si>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</si>
  <si>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</si>
  <si>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</t>
  </si>
  <si>
    <t xml:space="preserve">               ENCARGADA DE PRESUPUESTO</t>
  </si>
  <si>
    <t xml:space="preserve">  DIRECTOR FINANCIERO</t>
  </si>
  <si>
    <t xml:space="preserve">  SUPERINTENDENTE DE SEGUROS</t>
  </si>
  <si>
    <t xml:space="preserve">JORGE LUIS CEBALLOS </t>
  </si>
  <si>
    <t xml:space="preserve">                JOSEFINA COATS HERNANDEZ</t>
  </si>
  <si>
    <t>JULIO CESAR VALENTIN JIMINIAN</t>
  </si>
  <si>
    <t>____________________________________________</t>
  </si>
  <si>
    <t xml:space="preserve">         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</si>
</sst>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5" fontId="3" fillId="0" borderId="9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1" applyFont="1"/>
    <xf numFmtId="164" fontId="3" fillId="0" borderId="0" xfId="1" applyFont="1" applyAlignment="1">
      <alignment vertical="center"/>
    </xf>
    <xf numFmtId="164" fontId="0" fillId="0" borderId="0" xfId="1" applyFont="1"/>
    <xf numFmtId="0" fontId="0" fillId="0" borderId="0" xfId="0" applyAlignment="1">
      <alignment horizontal="left" indent="2"/>
    </xf>
    <xf numFmtId="164" fontId="0" fillId="0" borderId="0" xfId="1" applyFont="1" applyAlignment="1"/>
    <xf numFmtId="43" fontId="0" fillId="0" borderId="0" xfId="0" applyNumberFormat="1" applyFont="1" applyFill="1" applyBorder="1" applyAlignment="1"/>
    <xf numFmtId="164" fontId="8" fillId="0" borderId="0" xfId="1" applyFont="1" applyFill="1" applyBorder="1"/>
    <xf numFmtId="164" fontId="1" fillId="0" borderId="0" xfId="1" applyFont="1"/>
    <xf numFmtId="164" fontId="0" fillId="0" borderId="0" xfId="1" applyFont="1" applyFill="1" applyBorder="1" applyAlignment="1"/>
    <xf numFmtId="0" fontId="0" fillId="0" borderId="0" xfId="0" applyBorder="1" applyAlignment="1">
      <alignment horizontal="left" indent="2"/>
    </xf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43" fontId="8" fillId="0" borderId="0" xfId="0" applyNumberFormat="1" applyFont="1" applyFill="1" applyBorder="1"/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9" xfId="1" applyFont="1" applyBorder="1"/>
    <xf numFmtId="0" fontId="2" fillId="2" borderId="10" xfId="0" applyFont="1" applyFill="1" applyBorder="1" applyAlignment="1">
      <alignment vertical="center"/>
    </xf>
    <xf numFmtId="164" fontId="2" fillId="2" borderId="10" xfId="1" applyFont="1" applyFill="1" applyBorder="1"/>
    <xf numFmtId="164" fontId="3" fillId="2" borderId="10" xfId="1" applyFont="1" applyFill="1" applyBorder="1"/>
    <xf numFmtId="166" fontId="0" fillId="0" borderId="0" xfId="0" applyNumberFormat="1"/>
    <xf numFmtId="4" fontId="0" fillId="0" borderId="0" xfId="0" applyNumberFormat="1"/>
    <xf numFmtId="0" fontId="0" fillId="0" borderId="0" xfId="0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43" fontId="0" fillId="0" borderId="0" xfId="0" applyNumberFormat="1"/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476250</xdr:colOff>
      <xdr:row>1</xdr:row>
      <xdr:rowOff>9526</xdr:rowOff>
    </xdr:from>
    <xdr:to>
      <xdr:col>25</xdr:col>
      <xdr:colOff>171450</xdr:colOff>
      <xdr:row>4</xdr:row>
      <xdr:rowOff>104776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33125CF-E1B6-4A69-905F-9E26E590BAC7}"/>
            </a:ext>
          </a:extLst>
        </xdr:cNvPr>
        <xdr:cNvSpPr txBox="1"/>
      </xdr:nvSpPr>
      <xdr:spPr>
        <a:xfrm>
          <a:off x="18164175" y="371476"/>
          <a:ext cx="7620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200025</xdr:colOff>
      <xdr:row>0</xdr:row>
      <xdr:rowOff>95251</xdr:rowOff>
    </xdr:from>
    <xdr:to>
      <xdr:col>0</xdr:col>
      <xdr:colOff>2686050</xdr:colOff>
      <xdr:row>5</xdr:row>
      <xdr:rowOff>133350</xdr:rowOff>
    </xdr:to>
    <xdr:pic>
      <xdr:nvPicPr>
        <xdr:cNvPr id="3" name="Imagen 2" descr="INPOSDOM | Instituto Postal Dominicano">
          <a:extLst>
            <a:ext uri="{FF2B5EF4-FFF2-40B4-BE49-F238E27FC236}">
              <a16:creationId xmlns:a16="http://schemas.microsoft.com/office/drawing/2014/main" id="{66C7F3D2-526C-4856-8188-269DACF735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200025" y="95251"/>
          <a:ext cx="2486025" cy="126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24</xdr:col>
      <xdr:colOff>314325</xdr:colOff>
      <xdr:row>0</xdr:row>
      <xdr:rowOff>177800</xdr:rowOff>
    </xdr:from>
    <xdr:ext cx="1092200" cy="1019175"/>
    <xdr:pic>
      <xdr:nvPicPr>
        <xdr:cNvPr id="4" name="Picture 4" descr="Superintendencia de Seguros">
          <a:extLst>
            <a:ext uri="{FF2B5EF4-FFF2-40B4-BE49-F238E27FC236}">
              <a16:creationId xmlns:a16="http://schemas.microsoft.com/office/drawing/2014/main" id="{351BF0CD-F489-4162-8012-A12CB4B4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02250" y="177800"/>
          <a:ext cx="1092200" cy="10191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0DC2-E794-4DD5-AA69-02CF4D99D626}">
  <sheetPr>
    <pageSetUpPr fitToPage="1"/>
  </sheetPr>
  <dimension ref="A1:Z132"/>
  <sheetViews>
    <sheetView tabSelected="1" topLeftCell="A91" workbookViewId="0">
      <selection activeCell="A4" sqref="A4:Z4"/>
    </sheetView>
  </sheetViews>
  <sheetFormatPr baseColWidth="10" defaultRowHeight="15" x14ac:dyDescent="0.25"/>
  <cols>
    <col min="1" max="1" width="61.7109375" customWidth="1"/>
    <col min="2" max="3" width="17.5703125" customWidth="1"/>
    <col min="4" max="13" width="0" hidden="1" customWidth="1"/>
    <col min="14" max="14" width="0.140625" customWidth="1"/>
    <col min="15" max="16" width="16.85546875" customWidth="1"/>
    <col min="17" max="17" width="17.42578125" customWidth="1"/>
    <col min="18" max="18" width="15.7109375" customWidth="1"/>
    <col min="19" max="20" width="16.7109375" customWidth="1"/>
    <col min="21" max="21" width="15.7109375" customWidth="1"/>
    <col min="22" max="22" width="16.5703125" customWidth="1"/>
    <col min="23" max="23" width="18.42578125" customWidth="1"/>
    <col min="24" max="24" width="17.28515625" customWidth="1"/>
    <col min="25" max="25" width="16" customWidth="1"/>
    <col min="26" max="26" width="17.42578125" customWidth="1"/>
  </cols>
  <sheetData>
    <row r="1" spans="1:26" ht="28.5" x14ac:dyDescent="0.25">
      <c r="A1" s="40"/>
      <c r="B1" s="41"/>
    </row>
    <row r="2" spans="1:26" ht="21" x14ac:dyDescent="0.2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5.75" x14ac:dyDescent="0.25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5.75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x14ac:dyDescent="0.25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5.75" x14ac:dyDescent="0.25">
      <c r="A6" s="46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x14ac:dyDescent="0.25">
      <c r="A7" s="48" t="s">
        <v>5</v>
      </c>
      <c r="B7" s="49" t="s">
        <v>6</v>
      </c>
      <c r="C7" s="51" t="s">
        <v>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</row>
    <row r="8" spans="1:26" x14ac:dyDescent="0.25">
      <c r="A8" s="48"/>
      <c r="B8" s="50"/>
      <c r="C8" s="1" t="s">
        <v>8</v>
      </c>
      <c r="D8" s="1" t="s">
        <v>9</v>
      </c>
      <c r="E8" s="1" t="s">
        <v>10</v>
      </c>
      <c r="F8" s="1" t="s">
        <v>11</v>
      </c>
      <c r="G8" s="2" t="s">
        <v>12</v>
      </c>
      <c r="H8" s="1" t="s">
        <v>13</v>
      </c>
      <c r="I8" s="2" t="s">
        <v>14</v>
      </c>
      <c r="J8" s="1" t="s">
        <v>15</v>
      </c>
      <c r="K8" s="1" t="s">
        <v>16</v>
      </c>
      <c r="L8" s="1" t="s">
        <v>17</v>
      </c>
      <c r="M8" s="1" t="s">
        <v>18</v>
      </c>
      <c r="N8" s="2" t="s">
        <v>19</v>
      </c>
      <c r="O8" s="2" t="s">
        <v>20</v>
      </c>
      <c r="P8" s="2" t="s">
        <v>21</v>
      </c>
      <c r="Q8" s="2" t="s">
        <v>22</v>
      </c>
      <c r="R8" s="2" t="s">
        <v>23</v>
      </c>
      <c r="S8" s="2" t="s">
        <v>24</v>
      </c>
      <c r="T8" s="2" t="s">
        <v>25</v>
      </c>
      <c r="U8" s="2" t="s">
        <v>26</v>
      </c>
      <c r="V8" s="2" t="s">
        <v>27</v>
      </c>
      <c r="W8" s="2" t="s">
        <v>28</v>
      </c>
      <c r="X8" s="2" t="s">
        <v>29</v>
      </c>
      <c r="Y8" s="2" t="s">
        <v>19</v>
      </c>
      <c r="Z8" s="1" t="s">
        <v>30</v>
      </c>
    </row>
    <row r="9" spans="1:26" x14ac:dyDescent="0.25">
      <c r="A9" s="3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5" t="s">
        <v>32</v>
      </c>
      <c r="B10" s="6">
        <f>+B11+B12+B13+B14+B15</f>
        <v>461409915</v>
      </c>
      <c r="C10" s="7">
        <f>+C11+C12+C13+C14+C15</f>
        <v>31788480.030000001</v>
      </c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  <c r="O10" s="6">
        <f>+O11+O12+O15</f>
        <v>32072849.129999999</v>
      </c>
      <c r="P10" s="6">
        <f>+P11+P12+P15</f>
        <v>33039197.32</v>
      </c>
      <c r="Q10" s="6">
        <f>+Q11+Q12+Q13+Q15</f>
        <v>33382947.929999996</v>
      </c>
      <c r="R10" s="6">
        <f>+R11+R12+R15</f>
        <v>55841717.650000006</v>
      </c>
      <c r="S10" s="6">
        <f>+S11+S12+S13+S15</f>
        <v>31179148.609999999</v>
      </c>
      <c r="T10" s="6">
        <v>32766835.399999999</v>
      </c>
      <c r="U10" s="6">
        <f>+U11+U12+U13+U14+U15</f>
        <v>42602251.479999997</v>
      </c>
      <c r="V10" s="6">
        <f>+V11+V12+V13+V15</f>
        <v>27900725.82</v>
      </c>
      <c r="W10" s="6">
        <f>+W11+W12+W13+W15</f>
        <v>32984737.259999998</v>
      </c>
      <c r="X10" s="6">
        <f>+X11+X12+X13+X15</f>
        <v>59378370.460000001</v>
      </c>
      <c r="Y10" s="6">
        <f>+Y11+Y12+Y13+Y15</f>
        <v>54365299.200000003</v>
      </c>
      <c r="Z10" s="6">
        <f>+W10+V10+U10+T10+S10+R10+Q10+P10+O10+C10+X10+Y10</f>
        <v>467302560.28999996</v>
      </c>
    </row>
    <row r="11" spans="1:26" x14ac:dyDescent="0.25">
      <c r="A11" s="9" t="s">
        <v>33</v>
      </c>
      <c r="B11" s="8">
        <v>352227707</v>
      </c>
      <c r="C11" s="10">
        <v>26607467.59</v>
      </c>
      <c r="D11" s="10"/>
      <c r="E11" s="10"/>
      <c r="F11" s="10"/>
      <c r="G11" s="10"/>
      <c r="H11" s="10"/>
      <c r="I11" s="10"/>
      <c r="J11" s="8"/>
      <c r="K11" s="8"/>
      <c r="L11" s="8"/>
      <c r="M11" s="8"/>
      <c r="N11" s="8"/>
      <c r="O11" s="8">
        <v>26942103.989999998</v>
      </c>
      <c r="P11" s="8">
        <v>27894672.560000002</v>
      </c>
      <c r="Q11" s="8">
        <v>27831252.579999998</v>
      </c>
      <c r="R11" s="11">
        <v>26059834.609999999</v>
      </c>
      <c r="S11" s="11">
        <v>25944648.419999998</v>
      </c>
      <c r="T11" s="11">
        <v>27354561.969999999</v>
      </c>
      <c r="U11" s="11">
        <v>26736779.41</v>
      </c>
      <c r="V11" s="11">
        <v>23560345.760000002</v>
      </c>
      <c r="W11" s="11">
        <v>27854025.93</v>
      </c>
      <c r="X11" s="11">
        <v>54045702.469999999</v>
      </c>
      <c r="Y11" s="11">
        <v>36078369.57</v>
      </c>
      <c r="Z11" s="6">
        <f>+C11+D11+E11+F11+G11+I11+H11+J11+K11+L11+M11+N11+O11+P11+Q11+R11+S11+U11+V11+W11+T11+X11+Y11</f>
        <v>356909764.85999995</v>
      </c>
    </row>
    <row r="12" spans="1:26" x14ac:dyDescent="0.25">
      <c r="A12" s="9" t="s">
        <v>34</v>
      </c>
      <c r="B12" s="8">
        <v>59650000</v>
      </c>
      <c r="C12" s="10">
        <v>1237000</v>
      </c>
      <c r="D12" s="10"/>
      <c r="E12" s="10"/>
      <c r="F12" s="10"/>
      <c r="G12" s="10"/>
      <c r="H12" s="10"/>
      <c r="I12" s="12"/>
      <c r="J12" s="8"/>
      <c r="K12" s="8"/>
      <c r="L12" s="8"/>
      <c r="M12" s="8"/>
      <c r="N12" s="8"/>
      <c r="O12" s="8">
        <v>1217000</v>
      </c>
      <c r="P12" s="8">
        <v>1262000</v>
      </c>
      <c r="Q12" s="8">
        <v>1262000</v>
      </c>
      <c r="R12" s="13">
        <v>25947532.870000001</v>
      </c>
      <c r="S12" s="13">
        <v>1262000</v>
      </c>
      <c r="T12" s="13">
        <v>1278197.52</v>
      </c>
      <c r="U12" s="13">
        <v>1310000</v>
      </c>
      <c r="V12" s="13">
        <v>823197.52</v>
      </c>
      <c r="W12" s="13">
        <v>1089500</v>
      </c>
      <c r="X12" s="13">
        <v>1286000</v>
      </c>
      <c r="Y12" s="13">
        <v>14090718.939999999</v>
      </c>
      <c r="Z12" s="6">
        <f>+Y12</f>
        <v>14090718.939999999</v>
      </c>
    </row>
    <row r="13" spans="1:26" x14ac:dyDescent="0.25">
      <c r="A13" s="9" t="s">
        <v>35</v>
      </c>
      <c r="B13" s="8">
        <v>2160000</v>
      </c>
      <c r="C13" s="10">
        <v>0</v>
      </c>
      <c r="D13" s="10"/>
      <c r="E13" s="10"/>
      <c r="F13" s="10"/>
      <c r="G13" s="10"/>
      <c r="H13" s="10"/>
      <c r="I13" s="14"/>
      <c r="J13" s="8"/>
      <c r="K13" s="8"/>
      <c r="L13" s="8"/>
      <c r="M13" s="8"/>
      <c r="N13" s="8"/>
      <c r="O13" s="8">
        <v>0</v>
      </c>
      <c r="P13" s="8">
        <v>0</v>
      </c>
      <c r="Q13" s="8">
        <v>394452.02</v>
      </c>
      <c r="R13" s="13">
        <v>0</v>
      </c>
      <c r="S13" s="13">
        <v>125484.8</v>
      </c>
      <c r="T13" s="13">
        <v>260347.06</v>
      </c>
      <c r="U13" s="13">
        <v>238832</v>
      </c>
      <c r="V13" s="13">
        <v>23008.61</v>
      </c>
      <c r="W13" s="13">
        <v>26918.400000000001</v>
      </c>
      <c r="X13" s="13">
        <v>24788.63</v>
      </c>
      <c r="Y13" s="13">
        <v>60858.52</v>
      </c>
      <c r="Z13" s="6">
        <f>+Q13+S13+U13+V13+W13+T13+X13+Y13</f>
        <v>1154690.04</v>
      </c>
    </row>
    <row r="14" spans="1:26" x14ac:dyDescent="0.25">
      <c r="A14" s="15" t="s">
        <v>36</v>
      </c>
      <c r="B14" s="8">
        <v>0</v>
      </c>
      <c r="C14" s="10">
        <v>0</v>
      </c>
      <c r="D14" s="10"/>
      <c r="E14" s="10"/>
      <c r="F14" s="10"/>
      <c r="G14" s="10"/>
      <c r="H14" s="10"/>
      <c r="I14" s="14"/>
      <c r="J14" s="8"/>
      <c r="K14" s="8"/>
      <c r="L14" s="8"/>
      <c r="M14" s="8"/>
      <c r="N14" s="8"/>
      <c r="O14" s="8">
        <v>0</v>
      </c>
      <c r="P14" s="8">
        <v>0</v>
      </c>
      <c r="Q14" s="8">
        <v>0</v>
      </c>
      <c r="R14" s="13">
        <v>0</v>
      </c>
      <c r="S14" s="8">
        <v>0</v>
      </c>
      <c r="T14" s="8">
        <v>0</v>
      </c>
      <c r="U14" s="13">
        <v>10446598</v>
      </c>
      <c r="V14" s="13">
        <v>0</v>
      </c>
      <c r="W14" s="13">
        <v>0</v>
      </c>
      <c r="X14" s="13">
        <v>0</v>
      </c>
      <c r="Y14" s="13">
        <v>0</v>
      </c>
      <c r="Z14" s="6">
        <f>+U14</f>
        <v>10446598</v>
      </c>
    </row>
    <row r="15" spans="1:26" x14ac:dyDescent="0.25">
      <c r="A15" s="9" t="s">
        <v>37</v>
      </c>
      <c r="B15" s="8">
        <v>47372208</v>
      </c>
      <c r="C15" s="10">
        <v>3944012.44</v>
      </c>
      <c r="D15" s="10"/>
      <c r="E15" s="10"/>
      <c r="F15" s="10"/>
      <c r="G15" s="10"/>
      <c r="H15" s="10"/>
      <c r="I15" s="16"/>
      <c r="J15" s="8"/>
      <c r="K15" s="8"/>
      <c r="L15" s="8"/>
      <c r="M15" s="8"/>
      <c r="N15" s="8"/>
      <c r="O15" s="8">
        <v>3913745.14</v>
      </c>
      <c r="P15" s="8">
        <v>3882524.76</v>
      </c>
      <c r="Q15" s="8">
        <v>3895243.3299999996</v>
      </c>
      <c r="R15" s="13">
        <v>3834350.17</v>
      </c>
      <c r="S15" s="13">
        <v>3847015.39</v>
      </c>
      <c r="T15" s="13">
        <v>3873728.8499999996</v>
      </c>
      <c r="U15" s="13">
        <v>3870042.07</v>
      </c>
      <c r="V15" s="13">
        <v>3494173.9299999997</v>
      </c>
      <c r="W15" s="13">
        <v>4014292.9299999997</v>
      </c>
      <c r="X15" s="13">
        <v>4021879.36</v>
      </c>
      <c r="Y15" s="13">
        <v>4135352.17</v>
      </c>
      <c r="Z15" s="6">
        <f>+C15+D15+E15+F15+G15+I15+H15+J15+K15+L15+M15+N15+O15+P15+Q15+R15+S15+U15+V15+W15+T15+X15+Y15</f>
        <v>46726360.539999999</v>
      </c>
    </row>
    <row r="16" spans="1:26" x14ac:dyDescent="0.25">
      <c r="A16" s="5" t="s">
        <v>38</v>
      </c>
      <c r="B16" s="6">
        <f>+B17+B18+B19+B20+B21+B22+B23+B24+B25</f>
        <v>184175659.28999999</v>
      </c>
      <c r="C16" s="7">
        <f>+C17+C18+C19+C20+C21+C22+C23+C24+C25</f>
        <v>9461151.1600000001</v>
      </c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  <c r="O16" s="6">
        <f>+O17+O19+O20+O22+O23+O24+O25</f>
        <v>11489792.960000001</v>
      </c>
      <c r="P16" s="6">
        <f>+P17+P20+P22+P23+P24+P25</f>
        <v>16293110.460000001</v>
      </c>
      <c r="Q16" s="6">
        <f>+Q17+Q18+Q22+Q23+Q24+Q25</f>
        <v>7144943.9899999993</v>
      </c>
      <c r="R16" s="6">
        <f>+R17+R18+R19+R21+R22+R23+R24+R25</f>
        <v>9016155.6699999999</v>
      </c>
      <c r="S16" s="6">
        <f>+S17+S19+S21+S22+S24+S25</f>
        <v>9213581.629999999</v>
      </c>
      <c r="T16" s="6">
        <f>+T17+T18+T19+T20+T21+T22+T23+T24+T25</f>
        <v>10045312.74</v>
      </c>
      <c r="U16" s="6">
        <f>+U17+U18+U19+U20+U21+U22+U23+U24+U25</f>
        <v>8367337.4700000007</v>
      </c>
      <c r="V16" s="6">
        <f>+V17+V19+V21+V22+V23+V24</f>
        <v>24292477.920000002</v>
      </c>
      <c r="W16" s="6">
        <f>+W17+W21+W22+W23+W24</f>
        <v>-8197540.8400000017</v>
      </c>
      <c r="X16" s="6">
        <f>+X17+X19+X21+X22+X23+X24</f>
        <v>12723871.139999999</v>
      </c>
      <c r="Y16" s="6">
        <f>+Y17+Y18+Y19+Y21+Y22+Y23+Y24+Y25</f>
        <v>9210459.9100000001</v>
      </c>
      <c r="Z16" s="6">
        <f>+C16+D16+E16+F16+G16+I16+H16+J16+K16+L16+M16+N16+O16+P16+Q16+R16+S16+U16+V16+W16+T16+X16+Y16</f>
        <v>119060654.20999999</v>
      </c>
    </row>
    <row r="17" spans="1:26" x14ac:dyDescent="0.25">
      <c r="A17" s="9" t="s">
        <v>39</v>
      </c>
      <c r="B17" s="8">
        <v>14827872</v>
      </c>
      <c r="C17" s="10">
        <v>739009.89</v>
      </c>
      <c r="D17" s="10"/>
      <c r="E17" s="10"/>
      <c r="F17" s="10"/>
      <c r="G17" s="10"/>
      <c r="H17" s="10"/>
      <c r="I17" s="10"/>
      <c r="J17" s="8"/>
      <c r="K17" s="8"/>
      <c r="L17" s="8"/>
      <c r="M17" s="8"/>
      <c r="N17" s="8"/>
      <c r="O17" s="13">
        <v>1277116.6400000001</v>
      </c>
      <c r="P17" s="13">
        <v>1237073.58</v>
      </c>
      <c r="Q17" s="13">
        <v>1381173.8499999999</v>
      </c>
      <c r="R17" s="13">
        <v>1287450.22</v>
      </c>
      <c r="S17" s="13">
        <v>1862654.23</v>
      </c>
      <c r="T17" s="13">
        <v>756227.10999999987</v>
      </c>
      <c r="U17" s="13">
        <v>1369664.33</v>
      </c>
      <c r="V17" s="13">
        <v>1417363.9600000002</v>
      </c>
      <c r="W17" s="13">
        <v>1559260.1</v>
      </c>
      <c r="X17" s="13">
        <v>2032604.8399999999</v>
      </c>
      <c r="Y17" s="13">
        <v>2249928.17</v>
      </c>
      <c r="Z17" s="6">
        <f>+C17+D17+E17+F17+G17+I17+H17+J17+K17+L17+M17+N17+O17+P17+Q17+R17+S17+U17+V17+W17+T17+X17+Y17</f>
        <v>17169526.920000002</v>
      </c>
    </row>
    <row r="18" spans="1:26" x14ac:dyDescent="0.25">
      <c r="A18" s="9" t="s">
        <v>40</v>
      </c>
      <c r="B18" s="8">
        <v>3768000</v>
      </c>
      <c r="C18" s="17">
        <v>1152056.18</v>
      </c>
      <c r="D18" s="17"/>
      <c r="E18" s="17"/>
      <c r="F18" s="17"/>
      <c r="G18" s="17"/>
      <c r="H18" s="17"/>
      <c r="I18" s="17"/>
      <c r="J18" s="8"/>
      <c r="K18" s="8"/>
      <c r="L18" s="8"/>
      <c r="M18" s="8"/>
      <c r="N18" s="8"/>
      <c r="O18" s="8">
        <v>0</v>
      </c>
      <c r="P18" s="8">
        <v>0</v>
      </c>
      <c r="Q18" s="8">
        <v>51500</v>
      </c>
      <c r="R18" s="8">
        <v>1778322.12</v>
      </c>
      <c r="S18" s="8">
        <v>0</v>
      </c>
      <c r="T18" s="8">
        <v>0</v>
      </c>
      <c r="U18" s="8">
        <v>262357.65999999997</v>
      </c>
      <c r="V18" s="8">
        <v>0</v>
      </c>
      <c r="W18" s="8">
        <v>0</v>
      </c>
      <c r="X18" s="8">
        <v>0</v>
      </c>
      <c r="Y18" s="8">
        <v>265833.23</v>
      </c>
      <c r="Z18" s="6">
        <f>+C18+D18+E18+F18+G18+I18+H18+J18+K18+L18+M18+N18+Q18+R18+U18+Y18</f>
        <v>3510069.19</v>
      </c>
    </row>
    <row r="19" spans="1:26" x14ac:dyDescent="0.25">
      <c r="A19" s="9" t="s">
        <v>41</v>
      </c>
      <c r="B19" s="8">
        <v>1147000</v>
      </c>
      <c r="C19" s="17">
        <v>0</v>
      </c>
      <c r="D19" s="10"/>
      <c r="E19" s="10"/>
      <c r="F19" s="10"/>
      <c r="G19" s="10"/>
      <c r="H19" s="10"/>
      <c r="I19" s="10"/>
      <c r="J19" s="8"/>
      <c r="K19" s="8"/>
      <c r="L19" s="8"/>
      <c r="M19" s="8"/>
      <c r="N19" s="8"/>
      <c r="O19" s="8">
        <v>833211.1</v>
      </c>
      <c r="P19" s="8">
        <v>0</v>
      </c>
      <c r="Q19" s="8">
        <v>0</v>
      </c>
      <c r="R19" s="8">
        <v>1103606.72</v>
      </c>
      <c r="S19" s="8">
        <v>42593.58</v>
      </c>
      <c r="T19" s="8">
        <v>300000</v>
      </c>
      <c r="U19" s="8">
        <v>0</v>
      </c>
      <c r="V19" s="8">
        <v>12750</v>
      </c>
      <c r="W19" s="8"/>
      <c r="X19" s="8">
        <v>2700</v>
      </c>
      <c r="Y19" s="18">
        <v>180224.86</v>
      </c>
      <c r="Z19" s="6">
        <f>+O19+R19+S19+V19+T19+X19+Y19</f>
        <v>2475086.2599999998</v>
      </c>
    </row>
    <row r="20" spans="1:26" x14ac:dyDescent="0.25">
      <c r="A20" s="9" t="s">
        <v>42</v>
      </c>
      <c r="B20" s="8">
        <v>1125000</v>
      </c>
      <c r="C20" s="17">
        <v>0</v>
      </c>
      <c r="D20" s="10"/>
      <c r="E20" s="10"/>
      <c r="F20" s="10"/>
      <c r="G20" s="10"/>
      <c r="H20" s="10"/>
      <c r="I20" s="10"/>
      <c r="J20" s="8"/>
      <c r="K20" s="8"/>
      <c r="L20" s="8"/>
      <c r="M20" s="8"/>
      <c r="N20" s="8"/>
      <c r="O20" s="8">
        <v>200000</v>
      </c>
      <c r="P20" s="8">
        <v>246000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6">
        <f>+O20+P20+U20</f>
        <v>446000</v>
      </c>
    </row>
    <row r="21" spans="1:26" x14ac:dyDescent="0.25">
      <c r="A21" s="9" t="s">
        <v>43</v>
      </c>
      <c r="B21" s="8">
        <v>9239000</v>
      </c>
      <c r="C21" s="10">
        <v>0</v>
      </c>
      <c r="D21" s="10"/>
      <c r="E21" s="10"/>
      <c r="F21" s="10"/>
      <c r="G21" s="10"/>
      <c r="H21" s="10"/>
      <c r="I21" s="10"/>
      <c r="J21" s="8"/>
      <c r="K21" s="8"/>
      <c r="L21" s="8"/>
      <c r="M21" s="8"/>
      <c r="N21" s="8"/>
      <c r="O21" s="8">
        <v>0</v>
      </c>
      <c r="P21" s="8">
        <v>0</v>
      </c>
      <c r="Q21" s="8">
        <v>0</v>
      </c>
      <c r="R21" s="8">
        <v>616080</v>
      </c>
      <c r="S21" s="8">
        <v>557550</v>
      </c>
      <c r="T21" s="8">
        <v>92925</v>
      </c>
      <c r="U21" s="8">
        <v>92925</v>
      </c>
      <c r="V21" s="8">
        <v>2445492.9300000002</v>
      </c>
      <c r="W21" s="8">
        <v>92925</v>
      </c>
      <c r="X21" s="8">
        <v>3342925</v>
      </c>
      <c r="Y21" s="8">
        <v>531346.80000000005</v>
      </c>
      <c r="Z21" s="6">
        <f>+R21+S21+U21+V21+W21+T21+X21+Y21</f>
        <v>7772169.7299999995</v>
      </c>
    </row>
    <row r="22" spans="1:26" x14ac:dyDescent="0.25">
      <c r="A22" s="9" t="s">
        <v>44</v>
      </c>
      <c r="B22" s="8">
        <v>88500000</v>
      </c>
      <c r="C22" s="10">
        <v>5555476.4100000001</v>
      </c>
      <c r="D22" s="10"/>
      <c r="E22" s="10"/>
      <c r="F22" s="10"/>
      <c r="G22" s="10"/>
      <c r="H22" s="10"/>
      <c r="I22" s="10"/>
      <c r="J22" s="8"/>
      <c r="K22" s="8"/>
      <c r="L22" s="8"/>
      <c r="M22" s="8"/>
      <c r="N22" s="8"/>
      <c r="O22" s="8">
        <v>6225579.4699999997</v>
      </c>
      <c r="P22" s="8">
        <v>10282646.77</v>
      </c>
      <c r="Q22" s="8">
        <v>4819380.95</v>
      </c>
      <c r="R22" s="8">
        <v>1983580.34</v>
      </c>
      <c r="S22" s="8">
        <v>5081234.62</v>
      </c>
      <c r="T22" s="8">
        <v>5026338.87</v>
      </c>
      <c r="U22" s="8">
        <v>5067287.53</v>
      </c>
      <c r="V22" s="8">
        <v>10339160.27</v>
      </c>
      <c r="W22" s="8">
        <v>-963847.08</v>
      </c>
      <c r="X22" s="8">
        <v>6237794.6899999995</v>
      </c>
      <c r="Y22" s="8">
        <v>4342506.07</v>
      </c>
      <c r="Z22" s="6">
        <f>+C22+D22+E22+F22+G22+I22+H22+J22+K22+L22+M22+N22+O22+P22+Q22+R22+S22+U22+V22+W22+T22+X22+Y22</f>
        <v>63997138.909999996</v>
      </c>
    </row>
    <row r="23" spans="1:26" x14ac:dyDescent="0.25">
      <c r="A23" s="9" t="s">
        <v>45</v>
      </c>
      <c r="B23" s="8">
        <v>6704831.75</v>
      </c>
      <c r="C23" s="10">
        <v>177704</v>
      </c>
      <c r="D23" s="10"/>
      <c r="E23" s="10"/>
      <c r="F23" s="10"/>
      <c r="G23" s="10"/>
      <c r="H23" s="10"/>
      <c r="I23" s="10"/>
      <c r="J23" s="8"/>
      <c r="K23" s="8"/>
      <c r="L23" s="8"/>
      <c r="M23" s="8"/>
      <c r="N23" s="8"/>
      <c r="O23" s="8">
        <v>44604</v>
      </c>
      <c r="P23" s="8">
        <v>553137.11</v>
      </c>
      <c r="Q23" s="8">
        <v>38704</v>
      </c>
      <c r="R23" s="8">
        <v>2533781.46</v>
      </c>
      <c r="S23" s="8">
        <v>0</v>
      </c>
      <c r="T23" s="8">
        <v>2757773</v>
      </c>
      <c r="U23" s="8">
        <v>5900</v>
      </c>
      <c r="V23" s="8">
        <v>377288.73</v>
      </c>
      <c r="W23" s="8">
        <v>444829.57</v>
      </c>
      <c r="X23" s="8">
        <v>494633.41000000003</v>
      </c>
      <c r="Y23" s="8">
        <v>-571963.27999999991</v>
      </c>
      <c r="Z23" s="6">
        <f>+C23+D23+E23+F23+G23+I23+H23+J23+K23+L23+M23+N23+O23+P23+Q23+R23+U23+V23+W23+T23+X23+Y23</f>
        <v>6856391.9999999991</v>
      </c>
    </row>
    <row r="24" spans="1:26" x14ac:dyDescent="0.25">
      <c r="A24" s="9" t="s">
        <v>46</v>
      </c>
      <c r="B24" s="8">
        <v>51729786.289999999</v>
      </c>
      <c r="C24" s="10">
        <v>416940</v>
      </c>
      <c r="D24" s="10"/>
      <c r="E24" s="10"/>
      <c r="F24" s="10"/>
      <c r="G24" s="10"/>
      <c r="H24" s="10"/>
      <c r="I24" s="10"/>
      <c r="J24" s="8"/>
      <c r="K24" s="8"/>
      <c r="L24" s="8"/>
      <c r="M24" s="8"/>
      <c r="N24" s="8"/>
      <c r="O24" s="8">
        <v>382325.19999999995</v>
      </c>
      <c r="P24" s="8">
        <v>3239361.45</v>
      </c>
      <c r="Q24" s="8">
        <v>297126.60000000003</v>
      </c>
      <c r="R24" s="8">
        <v>-1686129.85</v>
      </c>
      <c r="S24" s="8">
        <v>1162621.2</v>
      </c>
      <c r="T24" s="8">
        <v>726729.2</v>
      </c>
      <c r="U24" s="8">
        <v>1569202.95</v>
      </c>
      <c r="V24" s="8">
        <v>9700422.0300000012</v>
      </c>
      <c r="W24" s="8">
        <v>-9330708.4300000016</v>
      </c>
      <c r="X24" s="8">
        <v>613213.19999999995</v>
      </c>
      <c r="Y24" s="8">
        <v>272008.26</v>
      </c>
      <c r="Z24" s="6">
        <f>+C24+D24+E24+F24+G24+I24+H24+J24+K24+L24+M24+N24+O24+P24+Q24+R24+S24+U24+V24+W24+T24+X24+Y24</f>
        <v>7363111.8100000005</v>
      </c>
    </row>
    <row r="25" spans="1:26" x14ac:dyDescent="0.25">
      <c r="A25" s="9" t="s">
        <v>47</v>
      </c>
      <c r="B25" s="8">
        <v>7134169.25</v>
      </c>
      <c r="C25" s="10">
        <v>1419964.68</v>
      </c>
      <c r="D25" s="10"/>
      <c r="E25" s="10"/>
      <c r="F25" s="10"/>
      <c r="G25" s="10"/>
      <c r="H25" s="10"/>
      <c r="I25" s="10"/>
      <c r="J25" s="8"/>
      <c r="K25" s="8"/>
      <c r="L25" s="8"/>
      <c r="M25" s="8"/>
      <c r="N25" s="8"/>
      <c r="O25" s="8">
        <v>2526956.5499999998</v>
      </c>
      <c r="P25" s="8">
        <v>734891.55</v>
      </c>
      <c r="Q25" s="8">
        <v>557058.59</v>
      </c>
      <c r="R25" s="8">
        <v>1399464.6600000001</v>
      </c>
      <c r="S25" s="8">
        <v>506928</v>
      </c>
      <c r="T25" s="8">
        <v>385319.56</v>
      </c>
      <c r="U25" s="8">
        <v>0</v>
      </c>
      <c r="V25" s="8">
        <v>0</v>
      </c>
      <c r="W25" s="8">
        <v>0</v>
      </c>
      <c r="X25" s="8">
        <v>0</v>
      </c>
      <c r="Y25" s="8">
        <v>1940575.8</v>
      </c>
      <c r="Z25" s="6">
        <f>+C25+D25+E25+F25+G25+I25+H25+J25+K25+L25+M25+N25+O25+P25+Q25+R25+S25+U25+T25+Y25</f>
        <v>9471159.3899999987</v>
      </c>
    </row>
    <row r="26" spans="1:26" x14ac:dyDescent="0.25">
      <c r="A26" s="5" t="s">
        <v>48</v>
      </c>
      <c r="B26" s="6">
        <f>+B27+B28+B29+B30+B31+B32+B33+B34+B35</f>
        <v>38073330.990000002</v>
      </c>
      <c r="C26" s="6">
        <f>+C27+C28+C29+C30+C31+C32+C33+C34+C35</f>
        <v>1193057.97</v>
      </c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  <c r="O26" s="6">
        <f>+O27+O29+O33+O35</f>
        <v>4295943.8</v>
      </c>
      <c r="P26" s="6">
        <f>+P27+P29+P32+P33+P35</f>
        <v>650888.25</v>
      </c>
      <c r="Q26" s="6">
        <f>+Q27+Q28+Q29+Q33</f>
        <v>220102</v>
      </c>
      <c r="R26" s="6">
        <f>+R27+R28+R29+R31+R33</f>
        <v>1187541.1700000002</v>
      </c>
      <c r="S26" s="6">
        <f>+S27+S29+S32+S33+S35</f>
        <v>2560136.6400000006</v>
      </c>
      <c r="T26" s="6">
        <f>+T27+T28+T29+T30+T31+T32+T33+T34+T35</f>
        <v>11377374.859999999</v>
      </c>
      <c r="U26" s="6">
        <f>+U27+U30+U32+U33+U35</f>
        <v>153834.4</v>
      </c>
      <c r="V26" s="6">
        <f>+V27</f>
        <v>20760</v>
      </c>
      <c r="W26" s="6">
        <f>+W27+W29+W35</f>
        <v>419833.72000000003</v>
      </c>
      <c r="X26" s="6">
        <f>+X27+X29+X35</f>
        <v>800804.04</v>
      </c>
      <c r="Y26" s="6">
        <f>+Y27+Y29+Y33+Y35</f>
        <v>5872471.9099999992</v>
      </c>
      <c r="Z26" s="6">
        <f>+C26+D26+E26+F26+G26+I26+H26+J26+K26+L26+M26+N26+O26+P26+Q26+R26+S26+U26+V26+W26+T26+X26+Y26</f>
        <v>28752748.760000002</v>
      </c>
    </row>
    <row r="27" spans="1:26" x14ac:dyDescent="0.25">
      <c r="A27" s="9" t="s">
        <v>49</v>
      </c>
      <c r="B27" s="8">
        <v>1575000</v>
      </c>
      <c r="C27" s="13">
        <v>323136.8</v>
      </c>
      <c r="D27" s="10"/>
      <c r="E27" s="10"/>
      <c r="F27" s="10"/>
      <c r="G27" s="10"/>
      <c r="H27" s="19"/>
      <c r="I27" s="10"/>
      <c r="J27" s="8"/>
      <c r="K27" s="8"/>
      <c r="L27" s="8"/>
      <c r="M27" s="8"/>
      <c r="N27" s="8"/>
      <c r="O27" s="8">
        <v>130037</v>
      </c>
      <c r="P27" s="8">
        <v>73482.25</v>
      </c>
      <c r="Q27" s="8">
        <v>12660</v>
      </c>
      <c r="R27" s="8">
        <v>26220</v>
      </c>
      <c r="S27" s="8">
        <v>28920</v>
      </c>
      <c r="T27" s="8">
        <v>436606.28</v>
      </c>
      <c r="U27" s="8">
        <v>13500</v>
      </c>
      <c r="V27" s="8">
        <v>20760</v>
      </c>
      <c r="W27" s="8">
        <v>78462.92</v>
      </c>
      <c r="X27" s="8">
        <v>125870</v>
      </c>
      <c r="Y27" s="8">
        <v>426067.54</v>
      </c>
      <c r="Z27" s="6">
        <f>+C27+D27+E27+F27+G27+I27+H27+J27+K27+L27+M27+N27+O27+P27+Q27+R27+S27+U27+V27+W27+T27+X27+Y27</f>
        <v>1695722.79</v>
      </c>
    </row>
    <row r="28" spans="1:26" x14ac:dyDescent="0.25">
      <c r="A28" s="9" t="s">
        <v>50</v>
      </c>
      <c r="B28" s="8">
        <v>920000</v>
      </c>
      <c r="C28" s="6">
        <v>0</v>
      </c>
      <c r="D28" s="10"/>
      <c r="E28" s="10"/>
      <c r="F28" s="10"/>
      <c r="G28" s="10"/>
      <c r="H28" s="10"/>
      <c r="I28" s="10"/>
      <c r="J28" s="8"/>
      <c r="K28" s="8"/>
      <c r="L28" s="8"/>
      <c r="M28" s="8"/>
      <c r="N28" s="8"/>
      <c r="O28" s="8">
        <v>0</v>
      </c>
      <c r="P28" s="8">
        <v>0</v>
      </c>
      <c r="Q28" s="8">
        <v>73632</v>
      </c>
      <c r="R28" s="8">
        <v>232224</v>
      </c>
      <c r="S28" s="8">
        <v>0</v>
      </c>
      <c r="T28" s="8"/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6">
        <f>+C28+D28+E28+F28+G28+I28+H28+J28+K28+L28+M28+N28+O28+Q28+R28</f>
        <v>305856</v>
      </c>
    </row>
    <row r="29" spans="1:26" x14ac:dyDescent="0.25">
      <c r="A29" s="9" t="s">
        <v>51</v>
      </c>
      <c r="B29" s="8">
        <v>3860000</v>
      </c>
      <c r="C29" s="6">
        <v>0</v>
      </c>
      <c r="D29" s="10"/>
      <c r="E29" s="10"/>
      <c r="F29" s="10"/>
      <c r="G29" s="10"/>
      <c r="H29" s="10"/>
      <c r="I29" s="10"/>
      <c r="J29" s="8"/>
      <c r="K29" s="8"/>
      <c r="L29" s="8"/>
      <c r="M29" s="8"/>
      <c r="N29" s="8"/>
      <c r="O29" s="8">
        <v>1003885</v>
      </c>
      <c r="P29" s="8">
        <v>37950</v>
      </c>
      <c r="Q29" s="8">
        <v>120550</v>
      </c>
      <c r="R29" s="8">
        <v>70764.600000000006</v>
      </c>
      <c r="S29" s="8">
        <v>100000</v>
      </c>
      <c r="T29" s="8">
        <v>71215</v>
      </c>
      <c r="U29" s="8">
        <v>0</v>
      </c>
      <c r="V29" s="8">
        <v>0</v>
      </c>
      <c r="W29" s="8">
        <v>9322</v>
      </c>
      <c r="X29" s="8">
        <v>480472.99</v>
      </c>
      <c r="Y29" s="8">
        <v>60971.19</v>
      </c>
      <c r="Z29" s="6">
        <f>+C29+D29+E29+F29+G29+I29+H29+J29+K29+L29+M29+N29+O29+P29+Q29+R29+S29+W29+T29+X29+Y29</f>
        <v>1955130.78</v>
      </c>
    </row>
    <row r="30" spans="1:26" x14ac:dyDescent="0.25">
      <c r="A30" s="9" t="s">
        <v>52</v>
      </c>
      <c r="B30" s="8">
        <v>100000</v>
      </c>
      <c r="C30" s="6">
        <v>0</v>
      </c>
      <c r="D30" s="10"/>
      <c r="E30" s="10"/>
      <c r="F30" s="10"/>
      <c r="G30" s="10"/>
      <c r="H30" s="10"/>
      <c r="I30" s="10"/>
      <c r="J30" s="8"/>
      <c r="K30" s="8"/>
      <c r="L30" s="8"/>
      <c r="M30" s="8"/>
      <c r="N30" s="8"/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161601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6">
        <f>+T30</f>
        <v>161601</v>
      </c>
    </row>
    <row r="31" spans="1:26" x14ac:dyDescent="0.25">
      <c r="A31" s="9" t="s">
        <v>53</v>
      </c>
      <c r="B31" s="8">
        <v>1734700</v>
      </c>
      <c r="C31" s="6">
        <v>0</v>
      </c>
      <c r="D31" s="10"/>
      <c r="E31" s="10"/>
      <c r="F31" s="10"/>
      <c r="G31" s="10"/>
      <c r="H31" s="10"/>
      <c r="I31" s="10"/>
      <c r="J31" s="8"/>
      <c r="K31" s="8"/>
      <c r="L31" s="8"/>
      <c r="M31" s="8"/>
      <c r="N31" s="8"/>
      <c r="O31" s="8">
        <v>0</v>
      </c>
      <c r="P31" s="8">
        <v>0</v>
      </c>
      <c r="Q31" s="8">
        <v>0</v>
      </c>
      <c r="R31" s="8">
        <v>847326.77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6">
        <f>+R31</f>
        <v>847326.77</v>
      </c>
    </row>
    <row r="32" spans="1:26" x14ac:dyDescent="0.25">
      <c r="A32" s="9" t="s">
        <v>54</v>
      </c>
      <c r="B32" s="8">
        <v>904350</v>
      </c>
      <c r="C32" s="6">
        <v>0</v>
      </c>
      <c r="D32" s="10"/>
      <c r="E32" s="10"/>
      <c r="F32" s="10"/>
      <c r="G32" s="10"/>
      <c r="H32" s="10"/>
      <c r="I32" s="10"/>
      <c r="J32" s="8"/>
      <c r="K32" s="8"/>
      <c r="L32" s="8"/>
      <c r="M32" s="8"/>
      <c r="N32" s="8"/>
      <c r="O32" s="8">
        <v>0</v>
      </c>
      <c r="P32" s="8">
        <v>101244</v>
      </c>
      <c r="Q32" s="8">
        <v>0</v>
      </c>
      <c r="R32" s="8">
        <v>0</v>
      </c>
      <c r="S32" s="8">
        <v>12691.16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6">
        <f>+P32+S32+U32</f>
        <v>113935.16</v>
      </c>
    </row>
    <row r="33" spans="1:26" x14ac:dyDescent="0.25">
      <c r="A33" s="9" t="s">
        <v>55</v>
      </c>
      <c r="B33" s="8">
        <v>21869000</v>
      </c>
      <c r="C33" s="13">
        <v>175741.87</v>
      </c>
      <c r="D33" s="10"/>
      <c r="E33" s="10"/>
      <c r="F33" s="10"/>
      <c r="G33" s="10"/>
      <c r="H33" s="10"/>
      <c r="I33" s="10"/>
      <c r="J33" s="8"/>
      <c r="K33" s="8"/>
      <c r="L33" s="8"/>
      <c r="M33" s="8"/>
      <c r="N33" s="8"/>
      <c r="O33" s="8">
        <v>3008751.6</v>
      </c>
      <c r="P33" s="8">
        <v>9282</v>
      </c>
      <c r="Q33" s="8">
        <v>13260</v>
      </c>
      <c r="R33" s="8">
        <v>11005.8</v>
      </c>
      <c r="S33" s="8">
        <v>342105.13</v>
      </c>
      <c r="T33" s="8">
        <f>5013260+5000000</f>
        <v>10013260</v>
      </c>
      <c r="U33" s="8">
        <v>21060</v>
      </c>
      <c r="V33" s="8">
        <v>0</v>
      </c>
      <c r="W33" s="8">
        <v>0</v>
      </c>
      <c r="X33" s="8">
        <v>0</v>
      </c>
      <c r="Y33" s="8">
        <v>5170043.0599999996</v>
      </c>
      <c r="Z33" s="6">
        <f>+C33+D33+E33+F33+G33+I33+H33+J33+K33+L33+M33+N33+O33+P33+Q33+R33+S33+U33+T33+Y33</f>
        <v>18764509.460000001</v>
      </c>
    </row>
    <row r="34" spans="1:26" x14ac:dyDescent="0.25">
      <c r="A34" s="9" t="s">
        <v>56</v>
      </c>
      <c r="B34" s="8">
        <v>0</v>
      </c>
      <c r="C34" s="6">
        <v>0</v>
      </c>
      <c r="D34" s="10"/>
      <c r="E34" s="10"/>
      <c r="F34" s="10"/>
      <c r="G34" s="10"/>
      <c r="H34" s="10"/>
      <c r="I34" s="10"/>
      <c r="J34" s="8"/>
      <c r="K34" s="8"/>
      <c r="L34" s="8"/>
      <c r="M34" s="8"/>
      <c r="N34" s="8"/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6">
        <f t="shared" ref="Z34" si="0">+C34+D34+E34+F34+G34+I34+H34+J34+K34+L34+M34+N34+O34</f>
        <v>0</v>
      </c>
    </row>
    <row r="35" spans="1:26" x14ac:dyDescent="0.25">
      <c r="A35" s="9" t="s">
        <v>57</v>
      </c>
      <c r="B35" s="8">
        <v>7110280.9900000002</v>
      </c>
      <c r="C35" s="13">
        <v>694179.3</v>
      </c>
      <c r="D35" s="10"/>
      <c r="E35" s="10"/>
      <c r="F35" s="10"/>
      <c r="G35" s="10"/>
      <c r="H35" s="10"/>
      <c r="I35" s="10"/>
      <c r="J35" s="8"/>
      <c r="K35" s="8"/>
      <c r="L35" s="8"/>
      <c r="M35" s="8"/>
      <c r="N35" s="8"/>
      <c r="O35" s="8">
        <v>153270.20000000001</v>
      </c>
      <c r="P35" s="8">
        <v>428930</v>
      </c>
      <c r="Q35" s="8">
        <v>0</v>
      </c>
      <c r="R35" s="8">
        <v>0</v>
      </c>
      <c r="S35" s="8">
        <v>2076420.3500000003</v>
      </c>
      <c r="T35" s="8">
        <v>694692.58</v>
      </c>
      <c r="U35" s="8">
        <v>119274.4</v>
      </c>
      <c r="V35" s="8">
        <v>0</v>
      </c>
      <c r="W35" s="8">
        <v>332048.80000000005</v>
      </c>
      <c r="X35" s="8">
        <v>194461.05</v>
      </c>
      <c r="Y35" s="8">
        <v>215390.12</v>
      </c>
      <c r="Z35" s="6">
        <f>+C35+D35+E35+F35+G35+I35+H35+J35+K35+L35+M35+N35+O35+P35+S35+U35+W35+T35+X35+Y35</f>
        <v>4908666.8000000007</v>
      </c>
    </row>
    <row r="36" spans="1:26" x14ac:dyDescent="0.25">
      <c r="A36" s="5" t="s">
        <v>58</v>
      </c>
      <c r="B36" s="6">
        <f>+B37+B38+B39+B40+B41+B42+B43+B44</f>
        <v>2798000</v>
      </c>
      <c r="C36" s="6">
        <f>+C37+C38+C39+C40+C41+C42+C43+C44</f>
        <v>1407259.05</v>
      </c>
      <c r="D36" s="7"/>
      <c r="E36" s="7"/>
      <c r="F36" s="7"/>
      <c r="G36" s="7"/>
      <c r="H36" s="7"/>
      <c r="I36" s="7"/>
      <c r="J36" s="8"/>
      <c r="K36" s="8"/>
      <c r="L36" s="8"/>
      <c r="M36" s="8"/>
      <c r="N36" s="8"/>
      <c r="O36" s="6">
        <f>+O37</f>
        <v>117540</v>
      </c>
      <c r="P36" s="6">
        <f>+P37</f>
        <v>109540.16</v>
      </c>
      <c r="Q36" s="8">
        <v>0</v>
      </c>
      <c r="R36" s="8">
        <v>0</v>
      </c>
      <c r="S36" s="8">
        <v>0</v>
      </c>
      <c r="T36" s="6">
        <v>0</v>
      </c>
      <c r="U36" s="6">
        <v>0</v>
      </c>
      <c r="V36" s="6">
        <v>0</v>
      </c>
      <c r="W36" s="6">
        <f>+W37</f>
        <v>119884.6</v>
      </c>
      <c r="X36" s="6">
        <f>+X37</f>
        <v>148000</v>
      </c>
      <c r="Y36" s="6">
        <f>+Y37</f>
        <v>1474573</v>
      </c>
      <c r="Z36" s="6">
        <f>+C36+D36+E36+F36+G36+I36+H36+J36+K36+L36+M36+N36+O36+P36+W36+X36+Y36</f>
        <v>3376796.81</v>
      </c>
    </row>
    <row r="37" spans="1:26" x14ac:dyDescent="0.25">
      <c r="A37" s="9" t="s">
        <v>59</v>
      </c>
      <c r="B37" s="8">
        <v>200000</v>
      </c>
      <c r="C37" s="6">
        <v>0</v>
      </c>
      <c r="D37" s="10"/>
      <c r="E37" s="10"/>
      <c r="F37" s="10"/>
      <c r="G37" s="10"/>
      <c r="H37" s="10"/>
      <c r="I37" s="10"/>
      <c r="J37" s="8"/>
      <c r="K37" s="8"/>
      <c r="L37" s="8"/>
      <c r="M37" s="8"/>
      <c r="N37" s="8"/>
      <c r="O37" s="8">
        <v>117540</v>
      </c>
      <c r="P37" s="8">
        <v>109540.16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119884.6</v>
      </c>
      <c r="X37" s="8">
        <v>148000</v>
      </c>
      <c r="Y37" s="8">
        <v>1474573</v>
      </c>
      <c r="Z37" s="6">
        <f>+O37+P37+W37+X37+Y37</f>
        <v>1969537.76</v>
      </c>
    </row>
    <row r="38" spans="1:26" x14ac:dyDescent="0.25">
      <c r="A38" s="9" t="s">
        <v>60</v>
      </c>
      <c r="B38" s="8">
        <v>148000</v>
      </c>
      <c r="C38" s="6">
        <v>0</v>
      </c>
      <c r="D38" s="10"/>
      <c r="E38" s="10"/>
      <c r="F38" s="10"/>
      <c r="G38" s="10"/>
      <c r="H38" s="10"/>
      <c r="I38" s="10"/>
      <c r="J38" s="8"/>
      <c r="K38" s="8"/>
      <c r="L38" s="8"/>
      <c r="M38" s="8"/>
      <c r="N38" s="8"/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6">
        <f t="shared" ref="Z38:Z72" si="1">+C38+D38+E38+F38+G38+I38+H38+J38+K38+L38+M38+N38</f>
        <v>0</v>
      </c>
    </row>
    <row r="39" spans="1:26" x14ac:dyDescent="0.25">
      <c r="A39" s="9" t="s">
        <v>61</v>
      </c>
      <c r="B39" s="8">
        <v>0</v>
      </c>
      <c r="C39" s="6">
        <v>0</v>
      </c>
      <c r="D39" s="10"/>
      <c r="E39" s="10"/>
      <c r="F39" s="10"/>
      <c r="G39" s="10"/>
      <c r="H39" s="10"/>
      <c r="I39" s="10"/>
      <c r="J39" s="8"/>
      <c r="K39" s="8"/>
      <c r="L39" s="8"/>
      <c r="M39" s="8"/>
      <c r="N39" s="8"/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6">
        <f t="shared" si="1"/>
        <v>0</v>
      </c>
    </row>
    <row r="40" spans="1:26" x14ac:dyDescent="0.25">
      <c r="A40" s="9" t="s">
        <v>62</v>
      </c>
      <c r="B40" s="8">
        <v>0</v>
      </c>
      <c r="C40" s="6">
        <v>0</v>
      </c>
      <c r="D40" s="10"/>
      <c r="E40" s="10"/>
      <c r="F40" s="10"/>
      <c r="G40" s="10"/>
      <c r="H40" s="10"/>
      <c r="I40" s="10"/>
      <c r="J40" s="8"/>
      <c r="K40" s="8"/>
      <c r="L40" s="8"/>
      <c r="M40" s="8"/>
      <c r="N40" s="8"/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6">
        <f t="shared" si="1"/>
        <v>0</v>
      </c>
    </row>
    <row r="41" spans="1:26" x14ac:dyDescent="0.25">
      <c r="A41" s="9" t="s">
        <v>63</v>
      </c>
      <c r="B41" s="8">
        <v>0</v>
      </c>
      <c r="C41" s="6">
        <v>0</v>
      </c>
      <c r="D41" s="10"/>
      <c r="E41" s="10"/>
      <c r="F41" s="10"/>
      <c r="G41" s="10"/>
      <c r="H41" s="10"/>
      <c r="I41" s="10"/>
      <c r="J41" s="8"/>
      <c r="K41" s="8"/>
      <c r="L41" s="8"/>
      <c r="M41" s="8"/>
      <c r="N41" s="8"/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6">
        <f t="shared" si="1"/>
        <v>0</v>
      </c>
    </row>
    <row r="42" spans="1:26" x14ac:dyDescent="0.25">
      <c r="A42" s="9" t="s">
        <v>64</v>
      </c>
      <c r="B42" s="8">
        <v>0</v>
      </c>
      <c r="C42" s="6">
        <v>0</v>
      </c>
      <c r="D42" s="10"/>
      <c r="E42" s="10"/>
      <c r="F42" s="10"/>
      <c r="G42" s="10"/>
      <c r="H42" s="10"/>
      <c r="I42" s="10"/>
      <c r="J42" s="8"/>
      <c r="K42" s="8"/>
      <c r="L42" s="8"/>
      <c r="M42" s="8"/>
      <c r="N42" s="8"/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6">
        <f t="shared" si="1"/>
        <v>0</v>
      </c>
    </row>
    <row r="43" spans="1:26" x14ac:dyDescent="0.25">
      <c r="A43" s="9" t="s">
        <v>65</v>
      </c>
      <c r="B43" s="8">
        <v>2450000</v>
      </c>
      <c r="C43" s="13">
        <v>1407259.05</v>
      </c>
      <c r="D43" s="10"/>
      <c r="E43" s="10"/>
      <c r="F43" s="10"/>
      <c r="G43" s="10"/>
      <c r="H43" s="10"/>
      <c r="I43" s="10"/>
      <c r="J43" s="8"/>
      <c r="K43" s="8"/>
      <c r="L43" s="8"/>
      <c r="M43" s="8"/>
      <c r="N43" s="8"/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6">
        <f t="shared" si="1"/>
        <v>1407259.05</v>
      </c>
    </row>
    <row r="44" spans="1:26" x14ac:dyDescent="0.25">
      <c r="A44" s="9" t="s">
        <v>66</v>
      </c>
      <c r="B44" s="8">
        <v>0</v>
      </c>
      <c r="C44" s="6">
        <v>0</v>
      </c>
      <c r="D44" s="7"/>
      <c r="E44" s="7"/>
      <c r="F44" s="7"/>
      <c r="G44" s="7"/>
      <c r="H44" s="7"/>
      <c r="I44" s="7"/>
      <c r="J44" s="8"/>
      <c r="K44" s="8"/>
      <c r="L44" s="8"/>
      <c r="M44" s="8"/>
      <c r="N44" s="8"/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6">
        <f t="shared" si="1"/>
        <v>0</v>
      </c>
    </row>
    <row r="45" spans="1:26" x14ac:dyDescent="0.25">
      <c r="A45" s="5" t="s">
        <v>67</v>
      </c>
      <c r="B45" s="6">
        <f>+B46+B47+B48+B49+B50+B51</f>
        <v>0</v>
      </c>
      <c r="C45" s="6">
        <v>0</v>
      </c>
      <c r="D45" s="10"/>
      <c r="E45" s="10"/>
      <c r="F45" s="10"/>
      <c r="G45" s="10"/>
      <c r="H45" s="10"/>
      <c r="I45" s="10"/>
      <c r="J45" s="8"/>
      <c r="K45" s="8"/>
      <c r="L45" s="8"/>
      <c r="M45" s="8"/>
      <c r="N45" s="8"/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6">
        <f t="shared" si="1"/>
        <v>0</v>
      </c>
    </row>
    <row r="46" spans="1:26" x14ac:dyDescent="0.25">
      <c r="A46" s="9" t="s">
        <v>68</v>
      </c>
      <c r="B46" s="8">
        <v>0</v>
      </c>
      <c r="C46" s="6">
        <v>0</v>
      </c>
      <c r="D46" s="10"/>
      <c r="E46" s="10"/>
      <c r="F46" s="10"/>
      <c r="G46" s="10"/>
      <c r="H46" s="10"/>
      <c r="I46" s="10"/>
      <c r="J46" s="8"/>
      <c r="K46" s="8"/>
      <c r="L46" s="8"/>
      <c r="M46" s="8"/>
      <c r="N46" s="8"/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6">
        <f t="shared" si="1"/>
        <v>0</v>
      </c>
    </row>
    <row r="47" spans="1:26" x14ac:dyDescent="0.25">
      <c r="A47" s="9" t="s">
        <v>69</v>
      </c>
      <c r="B47" s="8">
        <v>0</v>
      </c>
      <c r="C47" s="6">
        <v>0</v>
      </c>
      <c r="D47" s="10"/>
      <c r="E47" s="10"/>
      <c r="F47" s="10"/>
      <c r="G47" s="10"/>
      <c r="H47" s="10"/>
      <c r="I47" s="10"/>
      <c r="J47" s="8"/>
      <c r="K47" s="8"/>
      <c r="L47" s="8"/>
      <c r="M47" s="8"/>
      <c r="N47" s="8"/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6">
        <f t="shared" si="1"/>
        <v>0</v>
      </c>
    </row>
    <row r="48" spans="1:26" x14ac:dyDescent="0.25">
      <c r="A48" s="9" t="s">
        <v>70</v>
      </c>
      <c r="B48" s="8">
        <v>0</v>
      </c>
      <c r="C48" s="6">
        <v>0</v>
      </c>
      <c r="D48" s="10"/>
      <c r="E48" s="10"/>
      <c r="F48" s="10"/>
      <c r="G48" s="10"/>
      <c r="H48" s="10"/>
      <c r="I48" s="10"/>
      <c r="J48" s="8"/>
      <c r="K48" s="8"/>
      <c r="L48" s="8"/>
      <c r="M48" s="8"/>
      <c r="N48" s="8"/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6">
        <f t="shared" si="1"/>
        <v>0</v>
      </c>
    </row>
    <row r="49" spans="1:26" x14ac:dyDescent="0.25">
      <c r="A49" s="9" t="s">
        <v>71</v>
      </c>
      <c r="B49" s="8">
        <v>0</v>
      </c>
      <c r="C49" s="6">
        <v>0</v>
      </c>
      <c r="D49" s="10"/>
      <c r="E49" s="10"/>
      <c r="F49" s="10"/>
      <c r="G49" s="10"/>
      <c r="H49" s="10"/>
      <c r="I49" s="10"/>
      <c r="J49" s="8"/>
      <c r="K49" s="8"/>
      <c r="L49" s="8"/>
      <c r="M49" s="8"/>
      <c r="N49" s="8"/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6">
        <f t="shared" si="1"/>
        <v>0</v>
      </c>
    </row>
    <row r="50" spans="1:26" x14ac:dyDescent="0.25">
      <c r="A50" s="9" t="s">
        <v>72</v>
      </c>
      <c r="B50" s="8">
        <v>0</v>
      </c>
      <c r="C50" s="6">
        <v>0</v>
      </c>
      <c r="D50" s="10"/>
      <c r="E50" s="10"/>
      <c r="F50" s="10"/>
      <c r="G50" s="10"/>
      <c r="H50" s="10"/>
      <c r="I50" s="10"/>
      <c r="J50" s="8"/>
      <c r="K50" s="8"/>
      <c r="L50" s="8"/>
      <c r="M50" s="8"/>
      <c r="N50" s="8"/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6">
        <f t="shared" si="1"/>
        <v>0</v>
      </c>
    </row>
    <row r="51" spans="1:26" x14ac:dyDescent="0.25">
      <c r="A51" s="9" t="s">
        <v>73</v>
      </c>
      <c r="B51" s="8">
        <v>0</v>
      </c>
      <c r="C51" s="6">
        <v>0</v>
      </c>
      <c r="D51" s="10"/>
      <c r="E51" s="10"/>
      <c r="F51" s="10"/>
      <c r="G51" s="10"/>
      <c r="H51" s="10"/>
      <c r="I51" s="10"/>
      <c r="J51" s="8"/>
      <c r="K51" s="8"/>
      <c r="L51" s="8"/>
      <c r="M51" s="8"/>
      <c r="N51" s="8"/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6">
        <f t="shared" si="1"/>
        <v>0</v>
      </c>
    </row>
    <row r="52" spans="1:26" x14ac:dyDescent="0.25">
      <c r="A52" s="5" t="s">
        <v>74</v>
      </c>
      <c r="B52" s="6">
        <f>+B53+B54+B55+B56+B57+B58+B59+B60+B61</f>
        <v>5616878.7200000007</v>
      </c>
      <c r="C52" s="6">
        <v>0</v>
      </c>
      <c r="D52" s="7"/>
      <c r="E52" s="7"/>
      <c r="F52" s="7"/>
      <c r="G52" s="7"/>
      <c r="H52" s="7"/>
      <c r="I52" s="7"/>
      <c r="J52" s="8"/>
      <c r="K52" s="8"/>
      <c r="L52" s="8"/>
      <c r="M52" s="8"/>
      <c r="N52" s="8"/>
      <c r="O52" s="8">
        <v>0</v>
      </c>
      <c r="P52" s="8">
        <v>0</v>
      </c>
      <c r="Q52" s="8">
        <v>0</v>
      </c>
      <c r="R52" s="6">
        <f>+R56</f>
        <v>1681243</v>
      </c>
      <c r="S52" s="6">
        <f>+S53+S57</f>
        <v>3550207.71</v>
      </c>
      <c r="T52" s="6">
        <v>34965.82</v>
      </c>
      <c r="U52" s="6">
        <f>+U53</f>
        <v>190970</v>
      </c>
      <c r="V52" s="8">
        <v>0</v>
      </c>
      <c r="W52" s="6">
        <f>+W53</f>
        <v>9959.2000000000007</v>
      </c>
      <c r="X52" s="6">
        <f>+X53</f>
        <v>87202</v>
      </c>
      <c r="Y52" s="6">
        <f>+Y57</f>
        <v>958844.4</v>
      </c>
      <c r="Z52" s="6">
        <f>+R52+S52+U52+W52+T52+X52+Y52</f>
        <v>6513392.1300000008</v>
      </c>
    </row>
    <row r="53" spans="1:26" x14ac:dyDescent="0.25">
      <c r="A53" s="9" t="s">
        <v>75</v>
      </c>
      <c r="B53" s="8">
        <v>2549999.9900000002</v>
      </c>
      <c r="C53" s="6">
        <v>0</v>
      </c>
      <c r="D53" s="10"/>
      <c r="E53" s="10"/>
      <c r="F53" s="10"/>
      <c r="G53" s="10"/>
      <c r="H53" s="10"/>
      <c r="I53" s="10"/>
      <c r="J53" s="8"/>
      <c r="K53" s="8"/>
      <c r="L53" s="8"/>
      <c r="M53" s="8"/>
      <c r="N53" s="8"/>
      <c r="O53" s="8">
        <v>0</v>
      </c>
      <c r="P53" s="8">
        <v>0</v>
      </c>
      <c r="Q53" s="8">
        <v>0</v>
      </c>
      <c r="R53" s="8">
        <v>0</v>
      </c>
      <c r="S53" s="8">
        <v>3503007.71</v>
      </c>
      <c r="T53" s="8">
        <v>0</v>
      </c>
      <c r="U53" s="8">
        <v>190970</v>
      </c>
      <c r="V53" s="8">
        <v>0</v>
      </c>
      <c r="W53" s="8">
        <v>9959.2000000000007</v>
      </c>
      <c r="X53" s="8">
        <v>87202</v>
      </c>
      <c r="Y53" s="8">
        <v>0</v>
      </c>
      <c r="Z53" s="6">
        <f>+C53+D53+E53+F53+G53+I53+H53+J53+K53+L53+M53+N53+S53+W53+U53+X53</f>
        <v>3791138.91</v>
      </c>
    </row>
    <row r="54" spans="1:26" x14ac:dyDescent="0.25">
      <c r="A54" s="9" t="s">
        <v>76</v>
      </c>
      <c r="B54" s="8">
        <v>170000</v>
      </c>
      <c r="C54" s="6">
        <v>0</v>
      </c>
      <c r="D54" s="10"/>
      <c r="E54" s="10"/>
      <c r="F54" s="10"/>
      <c r="G54" s="10"/>
      <c r="H54" s="10"/>
      <c r="I54" s="10"/>
      <c r="J54" s="8"/>
      <c r="K54" s="8"/>
      <c r="L54" s="8"/>
      <c r="M54" s="8"/>
      <c r="N54" s="8"/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6">
        <f t="shared" si="1"/>
        <v>0</v>
      </c>
    </row>
    <row r="55" spans="1:26" x14ac:dyDescent="0.25">
      <c r="A55" s="9" t="s">
        <v>77</v>
      </c>
      <c r="B55" s="8">
        <v>110000</v>
      </c>
      <c r="C55" s="6">
        <v>0</v>
      </c>
      <c r="D55" s="10"/>
      <c r="E55" s="10"/>
      <c r="F55" s="10"/>
      <c r="G55" s="10"/>
      <c r="H55" s="10"/>
      <c r="I55" s="10"/>
      <c r="J55" s="8"/>
      <c r="K55" s="8"/>
      <c r="L55" s="8"/>
      <c r="M55" s="8"/>
      <c r="N55" s="8"/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6">
        <f t="shared" si="1"/>
        <v>0</v>
      </c>
    </row>
    <row r="56" spans="1:26" x14ac:dyDescent="0.25">
      <c r="A56" s="9" t="s">
        <v>78</v>
      </c>
      <c r="B56" s="8">
        <v>0</v>
      </c>
      <c r="C56" s="6">
        <v>0</v>
      </c>
      <c r="D56" s="10"/>
      <c r="E56" s="10"/>
      <c r="F56" s="10"/>
      <c r="G56" s="10"/>
      <c r="H56" s="10"/>
      <c r="I56" s="10"/>
      <c r="J56" s="8"/>
      <c r="K56" s="8"/>
      <c r="L56" s="8"/>
      <c r="M56" s="8"/>
      <c r="N56" s="8"/>
      <c r="O56" s="8">
        <v>0</v>
      </c>
      <c r="P56" s="8">
        <v>0</v>
      </c>
      <c r="Q56" s="8">
        <v>0</v>
      </c>
      <c r="R56" s="8">
        <v>1681243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6">
        <f>+R56</f>
        <v>1681243</v>
      </c>
    </row>
    <row r="57" spans="1:26" x14ac:dyDescent="0.25">
      <c r="A57" s="9" t="s">
        <v>79</v>
      </c>
      <c r="B57" s="8">
        <v>1366050</v>
      </c>
      <c r="C57" s="6">
        <v>0</v>
      </c>
      <c r="D57" s="10"/>
      <c r="E57" s="10"/>
      <c r="F57" s="10"/>
      <c r="G57" s="10"/>
      <c r="H57" s="10"/>
      <c r="I57" s="10"/>
      <c r="J57" s="8"/>
      <c r="K57" s="8"/>
      <c r="L57" s="8"/>
      <c r="M57" s="8"/>
      <c r="N57" s="8"/>
      <c r="O57" s="8">
        <v>0</v>
      </c>
      <c r="P57" s="8">
        <v>0</v>
      </c>
      <c r="Q57" s="8">
        <v>0</v>
      </c>
      <c r="R57" s="8">
        <v>0</v>
      </c>
      <c r="S57" s="8">
        <v>47200</v>
      </c>
      <c r="T57" s="8">
        <v>34965.82</v>
      </c>
      <c r="U57" s="8">
        <v>0</v>
      </c>
      <c r="V57" s="8">
        <v>0</v>
      </c>
      <c r="W57" s="8">
        <v>0</v>
      </c>
      <c r="X57" s="8">
        <v>0</v>
      </c>
      <c r="Y57" s="8">
        <v>958844.4</v>
      </c>
      <c r="Z57" s="6">
        <f>+S57+U57+T57+Y57</f>
        <v>1041010.22</v>
      </c>
    </row>
    <row r="58" spans="1:26" x14ac:dyDescent="0.25">
      <c r="A58" s="9" t="s">
        <v>80</v>
      </c>
      <c r="B58" s="8">
        <v>1120828.73</v>
      </c>
      <c r="C58" s="6">
        <v>0</v>
      </c>
      <c r="D58" s="10"/>
      <c r="E58" s="10"/>
      <c r="F58" s="10"/>
      <c r="G58" s="10"/>
      <c r="H58" s="10"/>
      <c r="I58" s="10"/>
      <c r="J58" s="8"/>
      <c r="K58" s="8"/>
      <c r="L58" s="8"/>
      <c r="M58" s="8"/>
      <c r="N58" s="8"/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6">
        <f t="shared" si="1"/>
        <v>0</v>
      </c>
    </row>
    <row r="59" spans="1:26" x14ac:dyDescent="0.25">
      <c r="A59" s="9" t="s">
        <v>81</v>
      </c>
      <c r="B59" s="8">
        <v>0</v>
      </c>
      <c r="C59" s="6">
        <v>0</v>
      </c>
      <c r="D59" s="10"/>
      <c r="E59" s="10"/>
      <c r="F59" s="10"/>
      <c r="G59" s="10"/>
      <c r="H59" s="10"/>
      <c r="I59" s="10"/>
      <c r="J59" s="8"/>
      <c r="K59" s="8"/>
      <c r="L59" s="8"/>
      <c r="M59" s="8"/>
      <c r="N59" s="8"/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6">
        <f t="shared" si="1"/>
        <v>0</v>
      </c>
    </row>
    <row r="60" spans="1:26" x14ac:dyDescent="0.25">
      <c r="A60" s="9" t="s">
        <v>82</v>
      </c>
      <c r="B60" s="8">
        <v>0</v>
      </c>
      <c r="C60" s="6">
        <v>0</v>
      </c>
      <c r="D60" s="10"/>
      <c r="E60" s="10"/>
      <c r="F60" s="10"/>
      <c r="G60" s="10"/>
      <c r="H60" s="10"/>
      <c r="I60" s="10"/>
      <c r="J60" s="8"/>
      <c r="K60" s="8"/>
      <c r="L60" s="8"/>
      <c r="M60" s="8"/>
      <c r="N60" s="8"/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6">
        <f t="shared" si="1"/>
        <v>0</v>
      </c>
    </row>
    <row r="61" spans="1:26" x14ac:dyDescent="0.25">
      <c r="A61" s="9" t="s">
        <v>83</v>
      </c>
      <c r="B61" s="8">
        <v>300000</v>
      </c>
      <c r="C61" s="6">
        <v>0</v>
      </c>
      <c r="D61" s="10"/>
      <c r="E61" s="10"/>
      <c r="F61" s="10"/>
      <c r="G61" s="10"/>
      <c r="H61" s="10"/>
      <c r="I61" s="10"/>
      <c r="J61" s="8"/>
      <c r="K61" s="8"/>
      <c r="L61" s="8"/>
      <c r="M61" s="8"/>
      <c r="N61" s="8"/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6">
        <f t="shared" si="1"/>
        <v>0</v>
      </c>
    </row>
    <row r="62" spans="1:26" x14ac:dyDescent="0.25">
      <c r="A62" s="5" t="s">
        <v>84</v>
      </c>
      <c r="B62" s="6">
        <f>+B63+B64+B65+B66</f>
        <v>0</v>
      </c>
      <c r="C62" s="6">
        <v>0</v>
      </c>
      <c r="D62" s="20"/>
      <c r="E62" s="20"/>
      <c r="F62" s="20"/>
      <c r="G62" s="20"/>
      <c r="H62" s="20"/>
      <c r="I62" s="20"/>
      <c r="J62" s="8"/>
      <c r="K62" s="8"/>
      <c r="L62" s="8"/>
      <c r="M62" s="8"/>
      <c r="N62" s="8"/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6">
        <f t="shared" si="1"/>
        <v>0</v>
      </c>
    </row>
    <row r="63" spans="1:26" x14ac:dyDescent="0.25">
      <c r="A63" s="9" t="s">
        <v>85</v>
      </c>
      <c r="B63" s="8">
        <v>0</v>
      </c>
      <c r="C63" s="6">
        <v>0</v>
      </c>
      <c r="D63" s="10"/>
      <c r="E63" s="10"/>
      <c r="F63" s="10"/>
      <c r="G63" s="10"/>
      <c r="H63" s="10"/>
      <c r="I63" s="10"/>
      <c r="J63" s="8"/>
      <c r="K63" s="8"/>
      <c r="L63" s="8"/>
      <c r="M63" s="8"/>
      <c r="N63" s="8"/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6">
        <f t="shared" si="1"/>
        <v>0</v>
      </c>
    </row>
    <row r="64" spans="1:26" x14ac:dyDescent="0.25">
      <c r="A64" s="9" t="s">
        <v>86</v>
      </c>
      <c r="B64" s="8">
        <v>0</v>
      </c>
      <c r="C64" s="6">
        <v>0</v>
      </c>
      <c r="D64" s="10"/>
      <c r="E64" s="10"/>
      <c r="F64" s="10"/>
      <c r="G64" s="10"/>
      <c r="H64" s="10"/>
      <c r="I64" s="10"/>
      <c r="J64" s="8"/>
      <c r="K64" s="8"/>
      <c r="L64" s="8"/>
      <c r="M64" s="8"/>
      <c r="N64" s="8"/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6">
        <f t="shared" si="1"/>
        <v>0</v>
      </c>
    </row>
    <row r="65" spans="1:26" x14ac:dyDescent="0.25">
      <c r="A65" s="9" t="s">
        <v>87</v>
      </c>
      <c r="B65" s="8">
        <v>0</v>
      </c>
      <c r="C65" s="6">
        <v>0</v>
      </c>
      <c r="D65" s="10"/>
      <c r="E65" s="10"/>
      <c r="F65" s="10"/>
      <c r="G65" s="10"/>
      <c r="H65" s="10"/>
      <c r="I65" s="10"/>
      <c r="J65" s="8"/>
      <c r="K65" s="8"/>
      <c r="L65" s="8"/>
      <c r="M65" s="8"/>
      <c r="N65" s="8"/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6">
        <f t="shared" si="1"/>
        <v>0</v>
      </c>
    </row>
    <row r="66" spans="1:26" x14ac:dyDescent="0.25">
      <c r="A66" s="9" t="s">
        <v>88</v>
      </c>
      <c r="B66" s="8">
        <v>0</v>
      </c>
      <c r="C66" s="6">
        <v>0</v>
      </c>
      <c r="D66" s="10"/>
      <c r="E66" s="10"/>
      <c r="F66" s="10"/>
      <c r="G66" s="10"/>
      <c r="H66" s="10"/>
      <c r="I66" s="10"/>
      <c r="J66" s="8"/>
      <c r="K66" s="8"/>
      <c r="L66" s="8"/>
      <c r="M66" s="8"/>
      <c r="N66" s="8"/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6">
        <f t="shared" si="1"/>
        <v>0</v>
      </c>
    </row>
    <row r="67" spans="1:26" x14ac:dyDescent="0.25">
      <c r="A67" s="5" t="s">
        <v>89</v>
      </c>
      <c r="B67" s="6">
        <v>0</v>
      </c>
      <c r="C67" s="6">
        <v>0</v>
      </c>
      <c r="D67" s="20"/>
      <c r="E67" s="20"/>
      <c r="F67" s="20"/>
      <c r="G67" s="20"/>
      <c r="H67" s="20"/>
      <c r="I67" s="20"/>
      <c r="J67" s="8"/>
      <c r="K67" s="8"/>
      <c r="L67" s="8"/>
      <c r="M67" s="8"/>
      <c r="N67" s="8"/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6">
        <f t="shared" si="1"/>
        <v>0</v>
      </c>
    </row>
    <row r="68" spans="1:26" x14ac:dyDescent="0.25">
      <c r="A68" s="9" t="s">
        <v>90</v>
      </c>
      <c r="B68" s="8">
        <v>0</v>
      </c>
      <c r="C68" s="6">
        <v>0</v>
      </c>
      <c r="D68" s="10"/>
      <c r="E68" s="10"/>
      <c r="F68" s="10"/>
      <c r="G68" s="10"/>
      <c r="H68" s="10"/>
      <c r="I68" s="10"/>
      <c r="J68" s="8"/>
      <c r="K68" s="8"/>
      <c r="L68" s="8"/>
      <c r="M68" s="8"/>
      <c r="N68" s="8"/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6">
        <f t="shared" si="1"/>
        <v>0</v>
      </c>
    </row>
    <row r="69" spans="1:26" x14ac:dyDescent="0.25">
      <c r="A69" s="9" t="s">
        <v>91</v>
      </c>
      <c r="B69" s="8">
        <v>0</v>
      </c>
      <c r="C69" s="6">
        <v>0</v>
      </c>
      <c r="D69" s="10"/>
      <c r="E69" s="10"/>
      <c r="F69" s="10"/>
      <c r="G69" s="10"/>
      <c r="H69" s="10"/>
      <c r="I69" s="10"/>
      <c r="J69" s="8"/>
      <c r="K69" s="8"/>
      <c r="L69" s="8"/>
      <c r="M69" s="8"/>
      <c r="N69" s="8"/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6">
        <f t="shared" si="1"/>
        <v>0</v>
      </c>
    </row>
    <row r="70" spans="1:26" x14ac:dyDescent="0.25">
      <c r="A70" s="5" t="s">
        <v>92</v>
      </c>
      <c r="B70" s="6">
        <v>0</v>
      </c>
      <c r="C70" s="6">
        <v>0</v>
      </c>
      <c r="D70" s="20"/>
      <c r="E70" s="20"/>
      <c r="F70" s="20"/>
      <c r="G70" s="20"/>
      <c r="H70" s="20"/>
      <c r="I70" s="20"/>
      <c r="J70" s="8"/>
      <c r="K70" s="8"/>
      <c r="L70" s="8"/>
      <c r="M70" s="8"/>
      <c r="N70" s="8"/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6">
        <f t="shared" si="1"/>
        <v>0</v>
      </c>
    </row>
    <row r="71" spans="1:26" x14ac:dyDescent="0.25">
      <c r="A71" s="9" t="s">
        <v>93</v>
      </c>
      <c r="B71" s="8">
        <v>0</v>
      </c>
      <c r="C71" s="6">
        <v>0</v>
      </c>
      <c r="D71" s="10"/>
      <c r="E71" s="10"/>
      <c r="F71" s="10"/>
      <c r="G71" s="10"/>
      <c r="H71" s="10"/>
      <c r="I71" s="10"/>
      <c r="J71" s="8"/>
      <c r="K71" s="8"/>
      <c r="L71" s="8"/>
      <c r="M71" s="8"/>
      <c r="N71" s="8"/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6">
        <f t="shared" si="1"/>
        <v>0</v>
      </c>
    </row>
    <row r="72" spans="1:26" x14ac:dyDescent="0.25">
      <c r="A72" s="9" t="s">
        <v>94</v>
      </c>
      <c r="B72" s="8">
        <v>0</v>
      </c>
      <c r="C72" s="6">
        <v>0</v>
      </c>
      <c r="D72" s="10"/>
      <c r="E72" s="10"/>
      <c r="F72" s="10"/>
      <c r="G72" s="10"/>
      <c r="H72" s="10"/>
      <c r="I72" s="10"/>
      <c r="J72" s="8"/>
      <c r="K72" s="8"/>
      <c r="L72" s="8"/>
      <c r="M72" s="8"/>
      <c r="N72" s="8"/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6">
        <f t="shared" si="1"/>
        <v>0</v>
      </c>
    </row>
    <row r="73" spans="1:26" x14ac:dyDescent="0.25">
      <c r="A73" s="9" t="s">
        <v>95</v>
      </c>
      <c r="B73" s="8">
        <v>0</v>
      </c>
      <c r="C73" s="6">
        <v>0</v>
      </c>
      <c r="D73" s="10"/>
      <c r="E73" s="10"/>
      <c r="F73" s="10"/>
      <c r="G73" s="10"/>
      <c r="H73" s="10"/>
      <c r="I73" s="10"/>
      <c r="J73" s="8"/>
      <c r="K73" s="8"/>
      <c r="L73" s="8"/>
      <c r="M73" s="8"/>
      <c r="N73" s="8"/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6">
        <f>+C73+D73+E73+F73+G73+I73+H73+J73+K73+L73+M73+N73</f>
        <v>0</v>
      </c>
    </row>
    <row r="74" spans="1:26" x14ac:dyDescent="0.25">
      <c r="A74" s="3" t="s">
        <v>96</v>
      </c>
      <c r="B74" s="21">
        <f>+B75+B78+B81</f>
        <v>0</v>
      </c>
      <c r="C74" s="21">
        <f>+C75+C78+C81</f>
        <v>0</v>
      </c>
      <c r="D74" s="21">
        <f t="shared" ref="D74:N74" si="2">+D75+D78+D81</f>
        <v>0</v>
      </c>
      <c r="E74" s="21">
        <f t="shared" si="2"/>
        <v>0</v>
      </c>
      <c r="F74" s="21">
        <f t="shared" si="2"/>
        <v>0</v>
      </c>
      <c r="G74" s="21">
        <f t="shared" si="2"/>
        <v>0</v>
      </c>
      <c r="H74" s="21">
        <f t="shared" si="2"/>
        <v>0</v>
      </c>
      <c r="I74" s="21">
        <f t="shared" si="2"/>
        <v>0</v>
      </c>
      <c r="J74" s="21">
        <f t="shared" si="2"/>
        <v>0</v>
      </c>
      <c r="K74" s="21">
        <f t="shared" si="2"/>
        <v>0</v>
      </c>
      <c r="L74" s="21">
        <f t="shared" si="2"/>
        <v>0</v>
      </c>
      <c r="M74" s="21">
        <f t="shared" si="2"/>
        <v>0</v>
      </c>
      <c r="N74" s="21">
        <f t="shared" si="2"/>
        <v>0</v>
      </c>
      <c r="O74" s="21">
        <f>+O75+O78+O81</f>
        <v>0</v>
      </c>
      <c r="P74" s="21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21">
        <f>+Z75+Z78+Z81</f>
        <v>0</v>
      </c>
    </row>
    <row r="75" spans="1:26" x14ac:dyDescent="0.25">
      <c r="A75" s="5" t="s">
        <v>97</v>
      </c>
      <c r="B75" s="6">
        <f>+B76+B77</f>
        <v>0</v>
      </c>
      <c r="C75" s="6">
        <v>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6">
        <f t="shared" ref="Z75:Z82" si="3">+C75+D75+E75+F75+G75+I75+H75+J75+K75+L75+M75+N75</f>
        <v>0</v>
      </c>
    </row>
    <row r="76" spans="1:26" x14ac:dyDescent="0.25">
      <c r="A76" s="9" t="s">
        <v>98</v>
      </c>
      <c r="B76" s="8">
        <v>0</v>
      </c>
      <c r="C76" s="6">
        <v>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6">
        <f t="shared" si="3"/>
        <v>0</v>
      </c>
    </row>
    <row r="77" spans="1:26" x14ac:dyDescent="0.25">
      <c r="A77" s="9" t="s">
        <v>99</v>
      </c>
      <c r="B77" s="8">
        <v>0</v>
      </c>
      <c r="C77" s="6">
        <v>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6">
        <f t="shared" si="3"/>
        <v>0</v>
      </c>
    </row>
    <row r="78" spans="1:26" x14ac:dyDescent="0.25">
      <c r="A78" s="5" t="s">
        <v>100</v>
      </c>
      <c r="B78" s="6">
        <f>+B79+B80</f>
        <v>0</v>
      </c>
      <c r="C78" s="6">
        <v>0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6">
        <f t="shared" si="3"/>
        <v>0</v>
      </c>
    </row>
    <row r="79" spans="1:26" x14ac:dyDescent="0.25">
      <c r="A79" s="9" t="s">
        <v>101</v>
      </c>
      <c r="B79" s="8">
        <v>0</v>
      </c>
      <c r="C79" s="6">
        <v>0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6">
        <f t="shared" si="3"/>
        <v>0</v>
      </c>
    </row>
    <row r="80" spans="1:26" x14ac:dyDescent="0.25">
      <c r="A80" s="9" t="s">
        <v>102</v>
      </c>
      <c r="B80" s="8">
        <v>0</v>
      </c>
      <c r="C80" s="6">
        <v>0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6">
        <f t="shared" si="3"/>
        <v>0</v>
      </c>
    </row>
    <row r="81" spans="1:26" x14ac:dyDescent="0.25">
      <c r="A81" s="5" t="s">
        <v>103</v>
      </c>
      <c r="B81" s="6">
        <f>+B82</f>
        <v>0</v>
      </c>
      <c r="C81" s="6">
        <v>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6">
        <f t="shared" si="3"/>
        <v>0</v>
      </c>
    </row>
    <row r="82" spans="1:26" x14ac:dyDescent="0.25">
      <c r="A82" s="9" t="s">
        <v>104</v>
      </c>
      <c r="B82" s="8">
        <v>0</v>
      </c>
      <c r="C82" s="6">
        <v>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6">
        <f t="shared" si="3"/>
        <v>0</v>
      </c>
    </row>
    <row r="83" spans="1:26" x14ac:dyDescent="0.25">
      <c r="A83" s="22" t="s">
        <v>105</v>
      </c>
      <c r="B83" s="23">
        <f>+B10+B16+B26+B36+B52+B62+B66+B70+B75+B78+B81</f>
        <v>692073784</v>
      </c>
      <c r="C83" s="23">
        <f>+C16+C10+C26+C36+C44+C52+C62+C67+C70+C74</f>
        <v>43849948.209999993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3">
        <f>+O36+O26+O16+O10</f>
        <v>47976125.890000001</v>
      </c>
      <c r="P83" s="23">
        <f>+P36+P26+P16+P10</f>
        <v>50092736.189999998</v>
      </c>
      <c r="Q83" s="23">
        <f>+Q26+Q16+Q10</f>
        <v>40747993.919999994</v>
      </c>
      <c r="R83" s="23">
        <f>+R52+R26+R16+R10</f>
        <v>67726657.49000001</v>
      </c>
      <c r="S83" s="23">
        <f>+S52+S26+S16+S10</f>
        <v>46503074.590000004</v>
      </c>
      <c r="T83" s="23">
        <f>+T52+T26+T16+T10</f>
        <v>54224488.82</v>
      </c>
      <c r="U83" s="23">
        <f>+U52+U26+U16+U10</f>
        <v>51314393.349999994</v>
      </c>
      <c r="V83" s="23">
        <f>+V26+V16+V10</f>
        <v>52213963.740000002</v>
      </c>
      <c r="W83" s="23">
        <f>+W52+W36+W26+W16+W10</f>
        <v>25336873.939999998</v>
      </c>
      <c r="X83" s="23">
        <f>+X52+X36+X26+X16+X10</f>
        <v>73138247.640000001</v>
      </c>
      <c r="Y83" s="23">
        <f>+Y52+Y36+Y26+Y16+Y10</f>
        <v>71881648.420000002</v>
      </c>
      <c r="Z83" s="23">
        <f>+Z52+Z36+Z26+Z16+Z10</f>
        <v>625006152.19999993</v>
      </c>
    </row>
    <row r="84" spans="1:26" x14ac:dyDescent="0.25">
      <c r="A84" t="s">
        <v>106</v>
      </c>
    </row>
    <row r="85" spans="1:26" x14ac:dyDescent="0.25">
      <c r="R85" s="8"/>
      <c r="T85" s="8"/>
      <c r="Y85" s="25"/>
      <c r="Z85" s="26"/>
    </row>
    <row r="86" spans="1:26" x14ac:dyDescent="0.25">
      <c r="A86" s="55" t="s">
        <v>107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x14ac:dyDescent="0.25">
      <c r="A87" s="57" t="s">
        <v>108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x14ac:dyDescent="0.25">
      <c r="A88" s="38" t="s">
        <v>109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x14ac:dyDescent="0.25">
      <c r="A89" s="27"/>
      <c r="B89" s="27"/>
    </row>
    <row r="90" spans="1:26" x14ac:dyDescent="0.25">
      <c r="A90" s="27"/>
      <c r="B90" s="27"/>
      <c r="V90" s="25"/>
      <c r="W90" s="25"/>
      <c r="X90" s="25"/>
      <c r="Y90" s="25"/>
    </row>
    <row r="95" spans="1:26" x14ac:dyDescent="0.25">
      <c r="A95" s="31" t="s">
        <v>118</v>
      </c>
      <c r="B95" s="28"/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T95" s="28"/>
      <c r="U95" s="31" t="s">
        <v>110</v>
      </c>
      <c r="V95" s="31"/>
      <c r="W95" s="31"/>
      <c r="X95" s="31"/>
      <c r="Y95" s="31"/>
    </row>
    <row r="96" spans="1:26" x14ac:dyDescent="0.25">
      <c r="A96" s="33" t="s">
        <v>115</v>
      </c>
      <c r="B96" s="32"/>
      <c r="C96" s="33"/>
      <c r="T96" s="32"/>
      <c r="U96" s="33" t="s">
        <v>114</v>
      </c>
      <c r="V96" s="33"/>
      <c r="W96" s="33"/>
      <c r="X96" s="33"/>
      <c r="Y96" s="33"/>
    </row>
    <row r="97" spans="1:26" x14ac:dyDescent="0.25">
      <c r="A97" s="35" t="s">
        <v>111</v>
      </c>
      <c r="B97" s="34"/>
      <c r="C97" s="35"/>
      <c r="T97" s="34"/>
      <c r="U97" s="35" t="s">
        <v>112</v>
      </c>
      <c r="V97" s="35"/>
      <c r="W97" s="35"/>
      <c r="X97" s="35"/>
      <c r="Y97" s="35"/>
    </row>
    <row r="98" spans="1:26" x14ac:dyDescent="0.25">
      <c r="A98" s="34"/>
      <c r="B98" s="34"/>
      <c r="C98" s="35"/>
    </row>
    <row r="99" spans="1:26" x14ac:dyDescent="0.25">
      <c r="A99" s="34"/>
      <c r="B99" s="34"/>
      <c r="C99" s="35"/>
    </row>
    <row r="100" spans="1:26" x14ac:dyDescent="0.25">
      <c r="A100" s="34"/>
      <c r="B100" s="34"/>
      <c r="C100" s="35"/>
    </row>
    <row r="101" spans="1:26" x14ac:dyDescent="0.25">
      <c r="A101" s="34"/>
      <c r="B101" s="34"/>
      <c r="C101" s="35"/>
    </row>
    <row r="102" spans="1:26" x14ac:dyDescent="0.25">
      <c r="A102" s="34"/>
      <c r="B102" s="34"/>
      <c r="C102" s="35"/>
    </row>
    <row r="103" spans="1:26" x14ac:dyDescent="0.25">
      <c r="A103" s="34"/>
      <c r="B103" s="34"/>
      <c r="C103" s="35"/>
    </row>
    <row r="104" spans="1:26" x14ac:dyDescent="0.25">
      <c r="A104" s="34"/>
      <c r="B104" s="34"/>
      <c r="C104" s="35"/>
    </row>
    <row r="105" spans="1:26" x14ac:dyDescent="0.25">
      <c r="A105" s="34"/>
      <c r="B105" s="35"/>
    </row>
    <row r="106" spans="1:26" x14ac:dyDescent="0.25">
      <c r="A106" s="36"/>
      <c r="B106" s="36"/>
    </row>
    <row r="107" spans="1:26" x14ac:dyDescent="0.25">
      <c r="A107" s="59" t="s">
        <v>117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x14ac:dyDescent="0.25">
      <c r="A108" s="60" t="s">
        <v>116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x14ac:dyDescent="0.25">
      <c r="A109" s="61" t="s">
        <v>113</v>
      </c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2" spans="1:26" x14ac:dyDescent="0.25"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R113" s="25"/>
      <c r="S113" s="25"/>
      <c r="T113" s="25"/>
      <c r="U113" s="25"/>
      <c r="V113" s="25"/>
      <c r="W113" s="25"/>
      <c r="X113" s="25"/>
      <c r="Y113" s="25"/>
      <c r="Z113" s="37"/>
    </row>
    <row r="114" spans="1:26" x14ac:dyDescent="0.25"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5"/>
    </row>
    <row r="115" spans="1:26" x14ac:dyDescent="0.25">
      <c r="A115" s="55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x14ac:dyDescent="0.25">
      <c r="A117" s="38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5">
      <c r="A118" s="27"/>
      <c r="B118" s="27"/>
    </row>
    <row r="119" spans="1:26" x14ac:dyDescent="0.25">
      <c r="A119" s="27"/>
      <c r="B119" s="27"/>
    </row>
    <row r="124" spans="1:26" x14ac:dyDescent="0.25">
      <c r="A124" s="28"/>
      <c r="B124" s="28"/>
      <c r="C124" s="29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T124" s="28"/>
      <c r="U124" s="31"/>
      <c r="V124" s="31"/>
      <c r="W124" s="31"/>
      <c r="X124" s="31"/>
      <c r="Y124" s="31"/>
    </row>
    <row r="125" spans="1:26" x14ac:dyDescent="0.25">
      <c r="A125" s="32"/>
      <c r="B125" s="32"/>
      <c r="C125" s="33"/>
      <c r="T125" s="32"/>
      <c r="U125" s="33"/>
      <c r="V125" s="33"/>
      <c r="W125" s="33"/>
      <c r="X125" s="33"/>
      <c r="Y125" s="33"/>
    </row>
    <row r="126" spans="1:26" x14ac:dyDescent="0.25">
      <c r="A126" s="34"/>
      <c r="B126" s="34"/>
      <c r="C126" s="35"/>
      <c r="T126" s="34"/>
      <c r="U126" s="35"/>
      <c r="V126" s="35"/>
      <c r="W126" s="35"/>
      <c r="X126" s="35"/>
      <c r="Y126" s="35"/>
    </row>
    <row r="127" spans="1:26" x14ac:dyDescent="0.25">
      <c r="A127" s="34"/>
      <c r="B127" s="34"/>
      <c r="C127" s="35"/>
    </row>
    <row r="128" spans="1:26" x14ac:dyDescent="0.25">
      <c r="A128" s="34"/>
      <c r="B128" s="35"/>
    </row>
    <row r="129" spans="1:26" x14ac:dyDescent="0.25">
      <c r="A129" s="36"/>
      <c r="B129" s="36"/>
    </row>
    <row r="130" spans="1:26" x14ac:dyDescent="0.25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x14ac:dyDescent="0.25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</sheetData>
  <mergeCells count="21">
    <mergeCell ref="A130:Z130"/>
    <mergeCell ref="A131:Z131"/>
    <mergeCell ref="A132:Z132"/>
    <mergeCell ref="A107:Z107"/>
    <mergeCell ref="A108:Z108"/>
    <mergeCell ref="A109:Z109"/>
    <mergeCell ref="A115:Z115"/>
    <mergeCell ref="A116:Z116"/>
    <mergeCell ref="A117:Z117"/>
    <mergeCell ref="A88:Z88"/>
    <mergeCell ref="A1:B1"/>
    <mergeCell ref="A2:Z2"/>
    <mergeCell ref="A3:Z3"/>
    <mergeCell ref="A4:Z4"/>
    <mergeCell ref="A5:Z5"/>
    <mergeCell ref="A6:Z6"/>
    <mergeCell ref="A7:A8"/>
    <mergeCell ref="B7:B8"/>
    <mergeCell ref="C7:Z7"/>
    <mergeCell ref="A86:Z86"/>
    <mergeCell ref="A87:Z87"/>
  </mergeCells>
  <pageMargins left="0.25" right="0.25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2025-01-13T13:46:16Z</cp:lastPrinted>
  <dcterms:created xsi:type="dcterms:W3CDTF">2025-01-02T16:10:58Z</dcterms:created>
  <dcterms:modified xsi:type="dcterms:W3CDTF">2025-01-13T13:47:08Z</dcterms:modified>
</cp:coreProperties>
</file>